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faziletpolat/Desktop/"/>
    </mc:Choice>
  </mc:AlternateContent>
  <xr:revisionPtr revIDLastSave="0" documentId="13_ncr:1_{3F7B22C2-F69C-644F-9C9A-21890C8953AF}" xr6:coauthVersionLast="47" xr6:coauthVersionMax="47" xr10:uidLastSave="{00000000-0000-0000-0000-000000000000}"/>
  <bookViews>
    <workbookView xWindow="5400" yWindow="1260" windowWidth="21700" windowHeight="17760" xr2:uid="{592E5291-29AA-5647-814A-896EA939FCF0}"/>
  </bookViews>
  <sheets>
    <sheet name="Index" sheetId="2" r:id="rId1"/>
    <sheet name="Tab.01" sheetId="3" r:id="rId2"/>
    <sheet name="Tab.02" sheetId="4" r:id="rId3"/>
    <sheet name="Tab.03" sheetId="5" r:id="rId4"/>
    <sheet name="Tab.04" sheetId="6" r:id="rId5"/>
    <sheet name="Tab.05" sheetId="7" r:id="rId6"/>
    <sheet name="Tab.06" sheetId="8" r:id="rId7"/>
    <sheet name="Tab.07" sheetId="9" r:id="rId8"/>
    <sheet name="Tab.08" sheetId="10" r:id="rId9"/>
    <sheet name="Tab.09" sheetId="11" r:id="rId10"/>
    <sheet name="Tab.10" sheetId="12" r:id="rId11"/>
    <sheet name="Tab.11" sheetId="13" r:id="rId12"/>
    <sheet name="Tab.12" sheetId="14" r:id="rId13"/>
    <sheet name="Tab.13" sheetId="15" r:id="rId14"/>
    <sheet name="Tab.14" sheetId="16" r:id="rId15"/>
    <sheet name="Tab.15" sheetId="17" r:id="rId16"/>
    <sheet name="Tab.16" sheetId="18" r:id="rId17"/>
    <sheet name="Tab.17" sheetId="53" r:id="rId18"/>
    <sheet name="Tab.18" sheetId="19" r:id="rId19"/>
    <sheet name="Tab.19" sheetId="20" r:id="rId20"/>
    <sheet name="Tab.20" sheetId="21" r:id="rId21"/>
    <sheet name="Tab.21" sheetId="22" r:id="rId22"/>
    <sheet name="Tab.22" sheetId="23" r:id="rId23"/>
    <sheet name="Tab.23" sheetId="24" r:id="rId24"/>
    <sheet name="Tab.24" sheetId="25" r:id="rId25"/>
    <sheet name="Tab.25" sheetId="26" r:id="rId26"/>
    <sheet name="Tab.26" sheetId="27" r:id="rId27"/>
    <sheet name="Tab.27" sheetId="54" r:id="rId28"/>
    <sheet name="Tab.28" sheetId="28" r:id="rId29"/>
    <sheet name="Tab.29" sheetId="29" r:id="rId30"/>
    <sheet name="Tab.30" sheetId="30" r:id="rId31"/>
    <sheet name="Tab.31" sheetId="31" r:id="rId32"/>
    <sheet name="Tab.32" sheetId="32" r:id="rId33"/>
    <sheet name="Tab.33" sheetId="33" r:id="rId34"/>
    <sheet name="Tab.34" sheetId="34" r:id="rId35"/>
    <sheet name="Tab.35" sheetId="35" r:id="rId36"/>
    <sheet name="Tab.36" sheetId="36" r:id="rId37"/>
    <sheet name="Tab.37" sheetId="37" r:id="rId38"/>
    <sheet name="Tab.38" sheetId="38" r:id="rId39"/>
    <sheet name="Tab.39" sheetId="39" r:id="rId40"/>
    <sheet name="Tab.40" sheetId="40" r:id="rId41"/>
    <sheet name="Tab.41" sheetId="41" r:id="rId42"/>
    <sheet name="Tab.42" sheetId="42" r:id="rId43"/>
    <sheet name="Tab.43" sheetId="43" r:id="rId44"/>
    <sheet name="Tab.44" sheetId="44" r:id="rId45"/>
    <sheet name="Tab.45" sheetId="45" r:id="rId46"/>
    <sheet name="Tab.46" sheetId="46" r:id="rId47"/>
    <sheet name="Tab.47" sheetId="47" r:id="rId48"/>
    <sheet name="Tab.48" sheetId="48" r:id="rId49"/>
    <sheet name="Tab.49" sheetId="49" r:id="rId50"/>
    <sheet name="Tab.50" sheetId="50" r:id="rId51"/>
    <sheet name="Tab.51" sheetId="51" r:id="rId52"/>
    <sheet name="Tab.52" sheetId="52" r:id="rId5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4" i="2" l="1"/>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 i="54"/>
  <c r="A1" i="53"/>
  <c r="A19" i="2"/>
  <c r="A1" i="52"/>
  <c r="A1" i="51"/>
  <c r="A1" i="50"/>
  <c r="A1" i="49"/>
  <c r="A1" i="48"/>
  <c r="A1" i="47"/>
  <c r="A1" i="46"/>
  <c r="A1" i="45"/>
  <c r="A1" i="44"/>
  <c r="A1" i="43"/>
  <c r="A1" i="42"/>
  <c r="A1" i="41"/>
  <c r="A1" i="40"/>
  <c r="A1" i="39"/>
  <c r="A1" i="38"/>
  <c r="A1" i="37"/>
  <c r="A1" i="36"/>
  <c r="A1" i="35"/>
  <c r="A1" i="34"/>
  <c r="A1" i="33"/>
  <c r="A1" i="32"/>
  <c r="A1" i="31"/>
  <c r="A1" i="30"/>
  <c r="A1" i="29"/>
  <c r="A1" i="28"/>
  <c r="A1" i="27"/>
  <c r="A1" i="26"/>
  <c r="A1" i="25"/>
  <c r="A1" i="24"/>
  <c r="A1" i="23"/>
  <c r="A1" i="22"/>
  <c r="A1" i="21"/>
  <c r="A1" i="20"/>
  <c r="A1" i="19"/>
  <c r="A1" i="18"/>
  <c r="A18" i="2"/>
  <c r="A1" i="17"/>
  <c r="A17" i="2"/>
  <c r="A1" i="16"/>
  <c r="A16" i="2"/>
  <c r="A1" i="15"/>
  <c r="A15" i="2"/>
  <c r="A1" i="14"/>
  <c r="A14" i="2"/>
  <c r="A1" i="13"/>
  <c r="A13" i="2"/>
  <c r="A3" i="2"/>
  <c r="A1" i="12"/>
  <c r="A12" i="2"/>
  <c r="A1" i="11"/>
  <c r="A11" i="2"/>
  <c r="A1" i="10"/>
  <c r="A10" i="2"/>
  <c r="A1" i="9"/>
  <c r="A9" i="2"/>
  <c r="A1" i="8"/>
  <c r="A8" i="2"/>
  <c r="A7" i="2"/>
  <c r="A1" i="7"/>
  <c r="A1" i="6"/>
  <c r="A6" i="2"/>
  <c r="A1" i="5"/>
  <c r="A5" i="2"/>
  <c r="A4" i="2"/>
  <c r="A1" i="4"/>
  <c r="A1" i="3"/>
</calcChain>
</file>

<file path=xl/sharedStrings.xml><?xml version="1.0" encoding="utf-8"?>
<sst xmlns="http://schemas.openxmlformats.org/spreadsheetml/2006/main" count="2975" uniqueCount="1666">
  <si>
    <t>Individualisierte Offenlegung der Sitzungsteilnahme</t>
  </si>
  <si>
    <t xml:space="preserve">Sitzungs-
anwesenheit </t>
  </si>
  <si>
    <t xml:space="preserve">Anwesenheit </t>
  </si>
  <si>
    <t xml:space="preserve">Aufsichtsratsplenum </t>
  </si>
  <si>
    <t>4 ordentliche Sitzungen und
1 außerordentliche Sitzung</t>
  </si>
  <si>
    <t>5/5</t>
  </si>
  <si>
    <t>Stefan Schmidt (stellvertretender Vorsitzender)</t>
  </si>
  <si>
    <t>Deniz Filiz Acar</t>
  </si>
  <si>
    <t>Andrea Bauer</t>
  </si>
  <si>
    <t>Christian Ehrentraut</t>
  </si>
  <si>
    <t>Jan Koltze</t>
  </si>
  <si>
    <t>Melf Singer</t>
  </si>
  <si>
    <t>Personalausschuss</t>
  </si>
  <si>
    <t>Stefan Schmidt</t>
  </si>
  <si>
    <t>Prüfungsausschuss (Audit Committee)</t>
  </si>
  <si>
    <t>4 Sitzungen</t>
  </si>
  <si>
    <t>4/4</t>
  </si>
  <si>
    <t>Nominierungsausschuss</t>
  </si>
  <si>
    <t>Technikausschuss</t>
  </si>
  <si>
    <t xml:space="preserve">Vermittlungsausschuss </t>
  </si>
  <si>
    <t xml:space="preserve">tagte im Geschäftsjahr nicht </t>
  </si>
  <si>
    <t>Aurubis AG Geschäftsbericht 2020/21</t>
  </si>
  <si>
    <t>Prof. Dr. Fritz Vahrenholt (Vorsitzender)</t>
  </si>
  <si>
    <t>100 %</t>
  </si>
  <si>
    <t>Andrea Bauer </t>
  </si>
  <si>
    <t>Prof. Dr.-Ing. Heinz Jörg Fuhrmann</t>
  </si>
  <si>
    <t>Prof. Dr. Karl Friedrich Jakob</t>
  </si>
  <si>
    <t>Dr. Stephan Krümmer</t>
  </si>
  <si>
    <t>Dr. Elke Lossin</t>
  </si>
  <si>
    <t>Dr. Sandra Reich</t>
  </si>
  <si>
    <t>Melf Singer </t>
  </si>
  <si>
    <t>2 Sitzungen</t>
  </si>
  <si>
    <t>2/2</t>
  </si>
  <si>
    <t>5 Sitzungen</t>
  </si>
  <si>
    <t>Dr. Stephan Krümmer (Vorsitzender)</t>
  </si>
  <si>
    <t>1 Sitzung</t>
  </si>
  <si>
    <t>Prof. Dr. Fritz Vahrenholt</t>
  </si>
  <si>
    <t>1/1</t>
  </si>
  <si>
    <t>Prof. Dr. Karl Friedrich Jakob (Vorsitzender)</t>
  </si>
  <si>
    <t>Kompetenzprofil für das Gesamtgremium</t>
  </si>
  <si>
    <t>Kompetenzfeld</t>
  </si>
  <si>
    <t>Kompetenzbeschreibung</t>
  </si>
  <si>
    <t>Management</t>
  </si>
  <si>
    <t>Erfahrungen und Kenntnisse im Management eines industriellen Unternehmens</t>
  </si>
  <si>
    <t>Technik</t>
  </si>
  <si>
    <t>Kenntnisse der Metallurgie und der Beschaffungsmärkte eines rohstoffintensiven Konzerns</t>
  </si>
  <si>
    <t>Internationalität</t>
  </si>
  <si>
    <t>Erfahrungen und Kenntnisse im Bereich internationaler Geschäftstätigkeiten sowie verwandter Themen (z. B. Sales/Marketing)</t>
  </si>
  <si>
    <t>Risikomanagement</t>
  </si>
  <si>
    <t>Kenntnisse und Erfahrungen in den Bereichen Risikomanagement und Compliance</t>
  </si>
  <si>
    <t>Finanzen</t>
  </si>
  <si>
    <t>Kenntnisse und Erfahrungen in der Anwendung von Rechnungslegungsgrundsätzen sowie in der Anwendung von internen Kontrollverfahren</t>
  </si>
  <si>
    <t>Environment, 
Social and Corporate Governance (ESG)</t>
  </si>
  <si>
    <t>Kenntnis der ESG-Faktoren und deren Bedeutung für Aurubis, insbesondere als stromintensives Unternehmen</t>
  </si>
  <si>
    <t>Erfahrung im Bereich Nachhaltigkeit und Unternehmensverantwortung</t>
  </si>
  <si>
    <t>Kenntnisse der Corporate Governance eines börsennotierten Unternehmens (Deutscher Corporate Governance Kodex, Marktmissbrauchsverordnung etc.)</t>
  </si>
  <si>
    <t>Strategie</t>
  </si>
  <si>
    <t>Erfahrung in Strategieprozessen und bei der Umsetzung von M&amp;A-Projekten</t>
  </si>
  <si>
    <t>Meldepflichtige Wertpapiergeschäfte</t>
  </si>
  <si>
    <t>Emittent</t>
  </si>
  <si>
    <t>Name</t>
  </si>
  <si>
    <t>Position</t>
  </si>
  <si>
    <t>Art des Geschäfts</t>
  </si>
  <si>
    <t>Datum des Geschäfts</t>
  </si>
  <si>
    <t>Stück</t>
  </si>
  <si>
    <t>Aggregiertes 
Volumen</t>
  </si>
  <si>
    <t>Aurubis AG</t>
  </si>
  <si>
    <t>Roland Harings</t>
  </si>
  <si>
    <t>Vorstandsvorsitzender</t>
  </si>
  <si>
    <t>Kauf</t>
  </si>
  <si>
    <t>11.05.2021</t>
  </si>
  <si>
    <t>2.000</t>
  </si>
  <si>
    <t>€ 155.800,00</t>
  </si>
  <si>
    <t>Dr. Heiko Arnold</t>
  </si>
  <si>
    <t>Vorstand</t>
  </si>
  <si>
    <t>28.05.2021</t>
  </si>
  <si>
    <t>1.000</t>
  </si>
  <si>
    <t>€ 76.244,00</t>
  </si>
  <si>
    <t>Aufsichtsratsmitglied</t>
  </si>
  <si>
    <t>30.08.2021</t>
  </si>
  <si>
    <t>1.500</t>
  </si>
  <si>
    <t>€108.762,00</t>
  </si>
  <si>
    <t>Grundzüge des Vergütungssystems 2020</t>
  </si>
  <si>
    <t>Festvergütung</t>
  </si>
  <si>
    <t>Grundbezüge</t>
  </si>
  <si>
    <r>
      <t xml:space="preserve">Feste jährliche Grundbezüge, welche monatlich in gleichen Raten ausgezahlt werden 
      </t>
    </r>
    <r>
      <rPr>
        <sz val="12"/>
        <color rgb="FF0070C0"/>
        <rFont val="Arial"/>
        <family val="2"/>
      </rPr>
      <t xml:space="preserve">› </t>
    </r>
    <r>
      <rPr>
        <sz val="12"/>
        <color theme="1"/>
        <rFont val="Arial"/>
        <family val="2"/>
      </rPr>
      <t xml:space="preserve">  Vorstandsvorsitzender: 600.000 €
     </t>
    </r>
    <r>
      <rPr>
        <sz val="12"/>
        <color rgb="FF0070C0"/>
        <rFont val="Arial"/>
        <family val="2"/>
      </rPr>
      <t xml:space="preserve"> ›</t>
    </r>
    <r>
      <rPr>
        <sz val="12"/>
        <color theme="1"/>
        <rFont val="Arial"/>
        <family val="2"/>
      </rPr>
      <t xml:space="preserve">   Ordentliches Vorstandsmitglied: 420.000 €</t>
    </r>
  </si>
  <si>
    <t>Pensionszusagen</t>
  </si>
  <si>
    <r>
      <rPr>
        <sz val="12"/>
        <color rgb="FF0077A7"/>
        <rFont val="Arial"/>
        <family val="2"/>
      </rPr>
      <t>»</t>
    </r>
    <r>
      <rPr>
        <sz val="12"/>
        <color theme="1"/>
        <rFont val="Arial"/>
        <family val="2"/>
      </rPr>
      <t xml:space="preserve">   Versorgungszusage zur betrieblichen Altersversorgung in Form einer Ruhegeldzusage, finanziert über eine Rückdeckungsversicherung
      </t>
    </r>
    <r>
      <rPr>
        <sz val="12"/>
        <color rgb="FF0070C0"/>
        <rFont val="Arial"/>
        <family val="2"/>
      </rPr>
      <t>›</t>
    </r>
    <r>
      <rPr>
        <sz val="12"/>
        <color theme="1"/>
        <rFont val="Arial"/>
        <family val="2"/>
      </rPr>
      <t xml:space="preserve">   Vorstandsvorsitzender: 140.000 €
     </t>
    </r>
    <r>
      <rPr>
        <sz val="12"/>
        <color rgb="FF0070C0"/>
        <rFont val="Arial"/>
        <family val="2"/>
      </rPr>
      <t xml:space="preserve"> ›</t>
    </r>
    <r>
      <rPr>
        <sz val="12"/>
        <color theme="1"/>
        <rFont val="Arial"/>
        <family val="2"/>
      </rPr>
      <t xml:space="preserve">   Ordentliches Vorstandsmitglied: 100.000 €
</t>
    </r>
    <r>
      <rPr>
        <sz val="12"/>
        <color rgb="FF0575A7"/>
        <rFont val="Arial"/>
        <family val="2"/>
      </rPr>
      <t>»</t>
    </r>
    <r>
      <rPr>
        <sz val="12"/>
        <color theme="1"/>
        <rFont val="Arial"/>
        <family val="2"/>
      </rPr>
      <t xml:space="preserve">   Beitragsorientierte betriebliche Altersversorgung in Form einer Kapitalzusage, finanziert über eine Rückdeckungsversicherung
     </t>
    </r>
    <r>
      <rPr>
        <sz val="12"/>
        <color rgb="FF0070C0"/>
        <rFont val="Arial"/>
        <family val="2"/>
      </rPr>
      <t xml:space="preserve"> ›</t>
    </r>
    <r>
      <rPr>
        <sz val="12"/>
        <color theme="1"/>
        <rFont val="Arial"/>
        <family val="2"/>
      </rPr>
      <t xml:space="preserve">   Vorstandsvorsitzender: 120.000 €
     </t>
    </r>
    <r>
      <rPr>
        <sz val="12"/>
        <color rgb="FF0070C0"/>
        <rFont val="Arial"/>
        <family val="2"/>
      </rPr>
      <t xml:space="preserve"> ›</t>
    </r>
    <r>
      <rPr>
        <sz val="12"/>
        <color theme="1"/>
        <rFont val="Arial"/>
        <family val="2"/>
      </rPr>
      <t xml:space="preserve">   Ordentliches Vorstandsmitglied: 80.000 €</t>
    </r>
  </si>
  <si>
    <t>Nebenleistungen</t>
  </si>
  <si>
    <r>
      <rPr>
        <sz val="12"/>
        <color rgb="FF0070C0"/>
        <rFont val="Arial"/>
        <family val="2"/>
      </rPr>
      <t>»</t>
    </r>
    <r>
      <rPr>
        <sz val="12"/>
        <color theme="1"/>
        <rFont val="Arial"/>
        <family val="2"/>
      </rPr>
      <t xml:space="preserve">   Versicherungsprämien
</t>
    </r>
    <r>
      <rPr>
        <sz val="12"/>
        <color rgb="FF0070C0"/>
        <rFont val="Arial"/>
        <family val="2"/>
      </rPr>
      <t>»</t>
    </r>
    <r>
      <rPr>
        <sz val="12"/>
        <color theme="1"/>
        <rFont val="Arial"/>
        <family val="2"/>
      </rPr>
      <t xml:space="preserve">   Dienstwagennutzung</t>
    </r>
  </si>
  <si>
    <t>Variable 
Vergütung</t>
  </si>
  <si>
    <t>Einjährige variable Vergütung</t>
  </si>
  <si>
    <r>
      <rPr>
        <sz val="12"/>
        <color rgb="FF0077A7"/>
        <rFont val="Arial"/>
        <family val="2"/>
      </rPr>
      <t>»</t>
    </r>
    <r>
      <rPr>
        <sz val="12"/>
        <color theme="1"/>
        <rFont val="Arial"/>
        <family val="2"/>
      </rPr>
      <t xml:space="preserve">   Typ: Jahresbonus
</t>
    </r>
    <r>
      <rPr>
        <sz val="12"/>
        <color rgb="FF0077A7"/>
        <rFont val="Arial"/>
        <family val="2"/>
      </rPr>
      <t>»</t>
    </r>
    <r>
      <rPr>
        <sz val="12"/>
        <color theme="1"/>
        <rFont val="Arial"/>
        <family val="2"/>
      </rPr>
      <t xml:space="preserve">   Leistungskriterien:
      </t>
    </r>
    <r>
      <rPr>
        <sz val="12"/>
        <color rgb="FF0077A7"/>
        <rFont val="Arial"/>
        <family val="2"/>
      </rPr>
      <t>›</t>
    </r>
    <r>
      <rPr>
        <sz val="12"/>
        <color theme="1"/>
        <rFont val="Arial"/>
        <family val="2"/>
      </rPr>
      <t xml:space="preserve">   Operative Earnings before Taxes (EBT) (60 %)
     </t>
    </r>
    <r>
      <rPr>
        <sz val="12"/>
        <color rgb="FF0077A7"/>
        <rFont val="Arial"/>
        <family val="2"/>
      </rPr>
      <t xml:space="preserve"> ›</t>
    </r>
    <r>
      <rPr>
        <sz val="12"/>
        <color theme="1"/>
        <rFont val="Arial"/>
        <family val="2"/>
      </rPr>
      <t xml:space="preserve">   Individuelle Leistung des Vorstandsmitglieds (40 %)
</t>
    </r>
    <r>
      <rPr>
        <sz val="12"/>
        <color rgb="FF0077A7"/>
        <rFont val="Arial"/>
        <family val="2"/>
      </rPr>
      <t>»</t>
    </r>
    <r>
      <rPr>
        <sz val="12"/>
        <color theme="1"/>
        <rFont val="Arial"/>
        <family val="2"/>
      </rPr>
      <t xml:space="preserve">   Zielbetrag bei 100 % Zielerreichung 2020/21
     </t>
    </r>
    <r>
      <rPr>
        <sz val="12"/>
        <color rgb="FF0070C0"/>
        <rFont val="Arial"/>
        <family val="2"/>
      </rPr>
      <t xml:space="preserve"> ›</t>
    </r>
    <r>
      <rPr>
        <sz val="12"/>
        <color theme="1"/>
        <rFont val="Arial"/>
        <family val="2"/>
      </rPr>
      <t xml:space="preserve">   Vorstandsvorsitzender: 600.000 €
      </t>
    </r>
    <r>
      <rPr>
        <sz val="12"/>
        <color rgb="FF0070C0"/>
        <rFont val="Arial"/>
        <family val="2"/>
      </rPr>
      <t>›</t>
    </r>
    <r>
      <rPr>
        <sz val="12"/>
        <color theme="1"/>
        <rFont val="Arial"/>
        <family val="2"/>
      </rPr>
      <t xml:space="preserve">   Ordentliches Vorstandsmitglied: 408.000 €
</t>
    </r>
    <r>
      <rPr>
        <sz val="12"/>
        <color rgb="FF0077A7"/>
        <rFont val="Arial"/>
        <family val="2"/>
      </rPr>
      <t>»</t>
    </r>
    <r>
      <rPr>
        <sz val="12"/>
        <color theme="1"/>
        <rFont val="Arial"/>
        <family val="2"/>
      </rPr>
      <t xml:space="preserve">   Auszahlung:
      </t>
    </r>
    <r>
      <rPr>
        <sz val="12"/>
        <color rgb="FF0077A7"/>
        <rFont val="Arial"/>
        <family val="2"/>
      </rPr>
      <t>›</t>
    </r>
    <r>
      <rPr>
        <sz val="12"/>
        <color theme="1"/>
        <rFont val="Arial"/>
        <family val="2"/>
      </rPr>
      <t xml:space="preserve">   2/3 nach Ablauf des Geschäftsjahres in bar
      </t>
    </r>
    <r>
      <rPr>
        <sz val="12"/>
        <color rgb="FF0077A7"/>
        <rFont val="Arial"/>
        <family val="2"/>
      </rPr>
      <t>›</t>
    </r>
    <r>
      <rPr>
        <sz val="12"/>
        <color theme="1"/>
        <rFont val="Arial"/>
        <family val="2"/>
      </rPr>
      <t xml:space="preserve">   1/3 Überführung in Aktien-Deferral
</t>
    </r>
    <r>
      <rPr>
        <sz val="12"/>
        <color rgb="FF0070C0"/>
        <rFont val="Arial"/>
        <family val="2"/>
      </rPr>
      <t>»</t>
    </r>
    <r>
      <rPr>
        <sz val="12"/>
        <color theme="1"/>
        <rFont val="Arial"/>
        <family val="2"/>
      </rPr>
      <t xml:space="preserve">   Caps
      </t>
    </r>
    <r>
      <rPr>
        <sz val="12"/>
        <color rgb="FF0070C0"/>
        <rFont val="Arial"/>
        <family val="2"/>
      </rPr>
      <t>›</t>
    </r>
    <r>
      <rPr>
        <sz val="12"/>
        <color theme="1"/>
        <rFont val="Arial"/>
        <family val="2"/>
      </rPr>
      <t xml:space="preserve">   Vorstandsvorsitzender
           </t>
    </r>
    <r>
      <rPr>
        <sz val="12"/>
        <color rgb="FF0070C0"/>
        <rFont val="Arial"/>
        <family val="2"/>
      </rPr>
      <t xml:space="preserve">› </t>
    </r>
    <r>
      <rPr>
        <sz val="12"/>
        <color theme="1"/>
        <rFont val="Arial"/>
        <family val="2"/>
      </rPr>
      <t xml:space="preserve">  Cap für die 2/3 Barauszahlung bei 125 % des Zielbetrags: 500.000 €
          </t>
    </r>
    <r>
      <rPr>
        <sz val="12"/>
        <color rgb="FF0070C0"/>
        <rFont val="Arial"/>
        <family val="2"/>
      </rPr>
      <t xml:space="preserve"> › </t>
    </r>
    <r>
      <rPr>
        <sz val="12"/>
        <color theme="1"/>
        <rFont val="Arial"/>
        <family val="2"/>
      </rPr>
      <t xml:space="preserve">  Cap für die 1/3 Überführung ins Aktien-Deferral bei 125% des Zielbetrags: 250.000 €
      </t>
    </r>
    <r>
      <rPr>
        <sz val="12"/>
        <color rgb="FF0070C0"/>
        <rFont val="Arial"/>
        <family val="2"/>
      </rPr>
      <t xml:space="preserve">› </t>
    </r>
    <r>
      <rPr>
        <sz val="12"/>
        <color theme="1"/>
        <rFont val="Arial"/>
        <family val="2"/>
      </rPr>
      <t xml:space="preserve">  Ordentliches Vorstandsmitglied
          </t>
    </r>
    <r>
      <rPr>
        <sz val="12"/>
        <color rgb="FF0070C0"/>
        <rFont val="Arial"/>
        <family val="2"/>
      </rPr>
      <t xml:space="preserve"> ›</t>
    </r>
    <r>
      <rPr>
        <sz val="12"/>
        <color theme="1"/>
        <rFont val="Arial"/>
        <family val="2"/>
      </rPr>
      <t xml:space="preserve">   Cap für die 2/3 Barauszahlung bei 125 % des Zielbetrags: 340.000 €
          </t>
    </r>
    <r>
      <rPr>
        <sz val="12"/>
        <color rgb="FF0070C0"/>
        <rFont val="Arial"/>
        <family val="2"/>
      </rPr>
      <t xml:space="preserve"> ›</t>
    </r>
    <r>
      <rPr>
        <sz val="12"/>
        <color theme="1"/>
        <rFont val="Arial"/>
        <family val="2"/>
      </rPr>
      <t xml:space="preserve">   Cap für die 1/3 Überführung ins Aktien-Deferral bei 125% des Zielbetrags: 170.000 €
</t>
    </r>
    <r>
      <rPr>
        <sz val="12"/>
        <color rgb="FF0077A7"/>
        <rFont val="Arial"/>
        <family val="2"/>
      </rPr>
      <t>»</t>
    </r>
    <r>
      <rPr>
        <sz val="12"/>
        <color theme="1"/>
        <rFont val="Arial"/>
        <family val="2"/>
      </rPr>
      <t xml:space="preserve">   Ein diskretionärer Sonderbonus ist nicht vereinbart</t>
    </r>
  </si>
  <si>
    <t>Mehrjährige variable Vergütung</t>
  </si>
  <si>
    <r>
      <t xml:space="preserve">»   </t>
    </r>
    <r>
      <rPr>
        <sz val="12"/>
        <color theme="1"/>
        <rFont val="Arial"/>
        <family val="2"/>
      </rPr>
      <t>Typ: Aktien-Deferral</t>
    </r>
    <r>
      <rPr>
        <sz val="12"/>
        <color rgb="FF0C6296"/>
        <rFont val="Arial"/>
        <family val="2"/>
      </rPr>
      <t xml:space="preserve">
»   </t>
    </r>
    <r>
      <rPr>
        <sz val="12"/>
        <color theme="1"/>
        <rFont val="Arial"/>
        <family val="2"/>
      </rPr>
      <t xml:space="preserve">Sperrfrist: 3 Jahre (Vergütungssystem 2017 2 Jahre)
</t>
    </r>
    <r>
      <rPr>
        <sz val="12"/>
        <color rgb="FF0077A7"/>
        <rFont val="Arial"/>
        <family val="2"/>
      </rPr>
      <t>»</t>
    </r>
    <r>
      <rPr>
        <sz val="12"/>
        <color theme="1"/>
        <rFont val="Arial"/>
        <family val="2"/>
      </rPr>
      <t xml:space="preserve">   Cap: 150 % des Ausgangswerts
     </t>
    </r>
    <r>
      <rPr>
        <sz val="12"/>
        <color rgb="FF0070C0"/>
        <rFont val="Arial"/>
        <family val="2"/>
      </rPr>
      <t xml:space="preserve"> ›</t>
    </r>
    <r>
      <rPr>
        <sz val="12"/>
        <color theme="1"/>
        <rFont val="Arial"/>
        <family val="2"/>
      </rPr>
      <t xml:space="preserve">   Vorstandsvorsitzender: 375.000 €
      </t>
    </r>
    <r>
      <rPr>
        <sz val="12"/>
        <color rgb="FF0070C0"/>
        <rFont val="Arial"/>
        <family val="2"/>
      </rPr>
      <t>›</t>
    </r>
    <r>
      <rPr>
        <sz val="12"/>
        <color theme="1"/>
        <rFont val="Arial"/>
        <family val="2"/>
      </rPr>
      <t xml:space="preserve">   Ordentliches Vorstandsmitglied: 255.000 €
</t>
    </r>
    <r>
      <rPr>
        <sz val="12"/>
        <color rgb="FF0077A7"/>
        <rFont val="Arial"/>
        <family val="2"/>
      </rPr>
      <t>»</t>
    </r>
    <r>
      <rPr>
        <sz val="12"/>
        <color theme="1"/>
        <rFont val="Arial"/>
        <family val="2"/>
      </rPr>
      <t xml:space="preserve">   Auszahlung: am Ende der 3-jährigen Sperrfrist in bar</t>
    </r>
  </si>
  <si>
    <r>
      <t xml:space="preserve">»   </t>
    </r>
    <r>
      <rPr>
        <sz val="12"/>
        <color theme="1"/>
        <rFont val="Arial"/>
        <family val="2"/>
      </rPr>
      <t>Typ: Performance Cash Plan</t>
    </r>
    <r>
      <rPr>
        <sz val="12"/>
        <color rgb="FF0C6296"/>
        <rFont val="Arial"/>
        <family val="2"/>
      </rPr>
      <t xml:space="preserve">
»   </t>
    </r>
    <r>
      <rPr>
        <sz val="12"/>
        <color theme="1"/>
        <rFont val="Arial"/>
        <family val="2"/>
      </rPr>
      <t xml:space="preserve">Performance-Periode: 4 Jahre (Vergütungssystem 2017 3 Jahre)
</t>
    </r>
    <r>
      <rPr>
        <sz val="12"/>
        <color rgb="FF0077A7"/>
        <rFont val="Arial"/>
        <family val="2"/>
      </rPr>
      <t>»</t>
    </r>
    <r>
      <rPr>
        <sz val="12"/>
        <color theme="1"/>
        <rFont val="Arial"/>
        <family val="2"/>
      </rPr>
      <t xml:space="preserve">   Leistungskriterium: Return on Capital Employed (ROCE) (100 %)
</t>
    </r>
    <r>
      <rPr>
        <sz val="12"/>
        <color rgb="FF0070C0"/>
        <rFont val="Arial"/>
        <family val="2"/>
      </rPr>
      <t>»</t>
    </r>
    <r>
      <rPr>
        <sz val="12"/>
        <color theme="1"/>
        <rFont val="Arial"/>
        <family val="2"/>
      </rPr>
      <t xml:space="preserve">   Zielbetrag bei 100 % Zielerreichung 2020/21
      </t>
    </r>
    <r>
      <rPr>
        <sz val="12"/>
        <color rgb="FF0070C0"/>
        <rFont val="Arial"/>
        <family val="2"/>
      </rPr>
      <t>›</t>
    </r>
    <r>
      <rPr>
        <sz val="12"/>
        <color theme="1"/>
        <rFont val="Arial"/>
        <family val="2"/>
      </rPr>
      <t xml:space="preserve">   Vorstandsvorsitzender: 400.000 €
      </t>
    </r>
    <r>
      <rPr>
        <sz val="12"/>
        <color rgb="FF0070C0"/>
        <rFont val="Arial"/>
        <family val="2"/>
      </rPr>
      <t xml:space="preserve">› </t>
    </r>
    <r>
      <rPr>
        <sz val="12"/>
        <color theme="1"/>
        <rFont val="Arial"/>
        <family val="2"/>
      </rPr>
      <t xml:space="preserve">  Ordentliches Vorstandsmitglied: 272.000 €
</t>
    </r>
    <r>
      <rPr>
        <sz val="12"/>
        <color rgb="FF0077A7"/>
        <rFont val="Arial"/>
        <family val="2"/>
      </rPr>
      <t>»</t>
    </r>
    <r>
      <rPr>
        <sz val="12"/>
        <color theme="1"/>
        <rFont val="Arial"/>
        <family val="2"/>
      </rPr>
      <t xml:space="preserve">   Cap: 125 % des Zielbetrags
  </t>
    </r>
    <r>
      <rPr>
        <sz val="12"/>
        <color rgb="FF0070C0"/>
        <rFont val="Arial"/>
        <family val="2"/>
      </rPr>
      <t xml:space="preserve">    ›</t>
    </r>
    <r>
      <rPr>
        <sz val="12"/>
        <color theme="1"/>
        <rFont val="Arial"/>
        <family val="2"/>
      </rPr>
      <t xml:space="preserve">   Vorstandsvorsitzender: 500.000 €
     </t>
    </r>
    <r>
      <rPr>
        <sz val="12"/>
        <color rgb="FF0070C0"/>
        <rFont val="Arial"/>
        <family val="2"/>
      </rPr>
      <t xml:space="preserve"> › </t>
    </r>
    <r>
      <rPr>
        <sz val="12"/>
        <color theme="1"/>
        <rFont val="Arial"/>
        <family val="2"/>
      </rPr>
      <t xml:space="preserve">  Ordentliches Vorstandsmitglied: 340.000 €
</t>
    </r>
    <r>
      <rPr>
        <sz val="12"/>
        <color rgb="FF0077A7"/>
        <rFont val="Arial"/>
        <family val="2"/>
      </rPr>
      <t>»</t>
    </r>
    <r>
      <rPr>
        <sz val="12"/>
        <color theme="1"/>
        <rFont val="Arial"/>
        <family val="2"/>
      </rPr>
      <t xml:space="preserve">   Auszahlung: am Ende der 4-jährigen Performance-Periode in bar</t>
    </r>
  </si>
  <si>
    <t>Malus &amp; Clawback</t>
  </si>
  <si>
    <t>Möglichkeit zur teilweisen oder vollständigen Reduzierung (Malus) oder Rückforderung (Clawback) der variablen Vergütung (einjährige und mehrjährige variable Vergütung) im Falle eines Compliance-Vergehens oder bei fehlerhaftem Konzernabschluss</t>
  </si>
  <si>
    <t>Vorzeitige Beendigung 
der Vorstandstätigkeit</t>
  </si>
  <si>
    <t>Im Falle einer vorzeitigen Beendigung der Vorstandstätigkeit ohne wichtigen Grund wird im Rahmen des Vergütungssystems eine Abfindung gezahlt, die auf zwei Jahresgesamtvergütungen begrenzt ist und keinen längeren Zeitraum als die Restlaufzeit des Anstellungsvertrags vergütet</t>
  </si>
  <si>
    <t>Nachvertragliches Wettbewerbsverbot</t>
  </si>
  <si>
    <t>In den Anstellungsverträgen sind keine nachvertraglichen Wettbewerbsverbote enthalten</t>
  </si>
  <si>
    <t>Change of Control</t>
  </si>
  <si>
    <t>Zusagen für Leistungen aus Anlass der vorzeitigen Beendigung des Anstellungsvertrags durch das Vorstandsmitglied infolge eines Kontrollwechsels (Change of Control) werden nicht vereinbart</t>
  </si>
  <si>
    <t>Maximalvergütung</t>
  </si>
  <si>
    <r>
      <t xml:space="preserve">Kürzung der variablen Bezüge bei Überschreiten der Höchstgrenze für ein Geschäftsjahr: 
      </t>
    </r>
    <r>
      <rPr>
        <sz val="12"/>
        <color rgb="FF0070C0"/>
        <rFont val="Arial"/>
        <family val="2"/>
      </rPr>
      <t>›</t>
    </r>
    <r>
      <rPr>
        <sz val="12"/>
        <color theme="1"/>
        <rFont val="Arial"/>
        <family val="2"/>
      </rPr>
      <t xml:space="preserve">   Vorstandsvorsitzender: 2.600.000 €
      </t>
    </r>
    <r>
      <rPr>
        <sz val="12"/>
        <color rgb="FF0070C0"/>
        <rFont val="Arial"/>
        <family val="2"/>
      </rPr>
      <t>›</t>
    </r>
    <r>
      <rPr>
        <sz val="12"/>
        <color theme="1"/>
        <rFont val="Arial"/>
        <family val="2"/>
      </rPr>
      <t xml:space="preserve">   Ordentliches Vorstandsmitglied: 1.800.000 €</t>
    </r>
  </si>
  <si>
    <t>Zufluss</t>
  </si>
  <si>
    <t xml:space="preserve">Mehrjährige variable Vergütung </t>
  </si>
  <si>
    <t>in €</t>
  </si>
  <si>
    <t>Feste
Vergütung</t>
  </si>
  <si>
    <t>Neben-
leistungen</t>
  </si>
  <si>
    <t>Summe</t>
  </si>
  <si>
    <r>
      <t xml:space="preserve">Jahresbonus </t>
    </r>
    <r>
      <rPr>
        <vertAlign val="superscript"/>
        <sz val="12"/>
        <rFont val="Arial"/>
        <family val="2"/>
      </rPr>
      <t>1</t>
    </r>
  </si>
  <si>
    <t xml:space="preserve"> 
Aktien-
Deferral </t>
  </si>
  <si>
    <t xml:space="preserve"> Performance Cash Plan</t>
  </si>
  <si>
    <t>Gesamt-
summe</t>
  </si>
  <si>
    <t>Versorgungs-
aufwand</t>
  </si>
  <si>
    <t>Gesamt-vergütung</t>
  </si>
  <si>
    <t>Roland Harings 
Stv. Vorstandsvorsitzender 
vom 20.05.2019 bis 30.06.2019 Vorstandvorsitzender seit 01.07.2019</t>
  </si>
  <si>
    <t>2019/20</t>
  </si>
  <si>
    <t>600.000</t>
  </si>
  <si>
    <t>12.571</t>
  </si>
  <si>
    <t>612.571</t>
  </si>
  <si>
    <t>123.315</t>
  </si>
  <si>
    <t>0</t>
  </si>
  <si>
    <t>735.886</t>
  </si>
  <si>
    <t>260.000</t>
  </si>
  <si>
    <t>995.886</t>
  </si>
  <si>
    <t>2020/21</t>
  </si>
  <si>
    <t>13.398</t>
  </si>
  <si>
    <t>613.398</t>
  </si>
  <si>
    <t>389.112</t>
  </si>
  <si>
    <t>1.002.510</t>
  </si>
  <si>
    <t>1.262.510</t>
  </si>
  <si>
    <t>Dr. Heiko Arnold
Vorstand  
seit 15.08.2020</t>
  </si>
  <si>
    <t>53.333</t>
  </si>
  <si>
    <t>4.035</t>
  </si>
  <si>
    <t>57.368</t>
  </si>
  <si>
    <t>110.301</t>
  </si>
  <si>
    <t>167.669</t>
  </si>
  <si>
    <t>420.000</t>
  </si>
  <si>
    <t>24.939</t>
  </si>
  <si>
    <t>444.939</t>
  </si>
  <si>
    <r>
      <t xml:space="preserve">52.537 </t>
    </r>
    <r>
      <rPr>
        <vertAlign val="superscript"/>
        <sz val="12"/>
        <color rgb="FF0076A7"/>
        <rFont val="Arial"/>
        <family val="2"/>
      </rPr>
      <t>2</t>
    </r>
  </si>
  <si>
    <r>
      <t xml:space="preserve">35.025 </t>
    </r>
    <r>
      <rPr>
        <vertAlign val="superscript"/>
        <sz val="12"/>
        <color rgb="FF0076A7"/>
        <rFont val="Arial"/>
        <family val="2"/>
      </rPr>
      <t>4</t>
    </r>
  </si>
  <si>
    <t>532.501</t>
  </si>
  <si>
    <t>180.000</t>
  </si>
  <si>
    <t>712.501</t>
  </si>
  <si>
    <t>Dr. Thomas Bünger 
Vorstand
vom 01.01.2018 bis 30.09.2021</t>
  </si>
  <si>
    <t>380.000</t>
  </si>
  <si>
    <t>30.086</t>
  </si>
  <si>
    <t>410.086</t>
  </si>
  <si>
    <t>145.143</t>
  </si>
  <si>
    <t>555.229</t>
  </si>
  <si>
    <t>735.229</t>
  </si>
  <si>
    <t>37.894</t>
  </si>
  <si>
    <t>457.894</t>
  </si>
  <si>
    <t>239.304</t>
  </si>
  <si>
    <t>697.198</t>
  </si>
  <si>
    <t>877.198</t>
  </si>
  <si>
    <t>Rainer Verhoeven
Vorstand
seit 01.01.2018</t>
  </si>
  <si>
    <t>16.097</t>
  </si>
  <si>
    <t>436.097</t>
  </si>
  <si>
    <t>222.970</t>
  </si>
  <si>
    <t>659.067</t>
  </si>
  <si>
    <t>839.067</t>
  </si>
  <si>
    <t>17.536</t>
  </si>
  <si>
    <t>437.536</t>
  </si>
  <si>
    <t>264.596</t>
  </si>
  <si>
    <r>
      <t xml:space="preserve">112.072 </t>
    </r>
    <r>
      <rPr>
        <vertAlign val="superscript"/>
        <sz val="12"/>
        <color rgb="FF0076A7"/>
        <rFont val="Arial"/>
        <family val="2"/>
      </rPr>
      <t>3</t>
    </r>
  </si>
  <si>
    <r>
      <t xml:space="preserve">185.974 </t>
    </r>
    <r>
      <rPr>
        <vertAlign val="superscript"/>
        <sz val="12"/>
        <color rgb="FF0076A7"/>
        <rFont val="Arial"/>
        <family val="2"/>
      </rPr>
      <t>5</t>
    </r>
  </si>
  <si>
    <t>1.000.178</t>
  </si>
  <si>
    <t>1.180.178</t>
  </si>
  <si>
    <t>1.453.333</t>
  </si>
  <si>
    <t>62.789</t>
  </si>
  <si>
    <t>1.516.122</t>
  </si>
  <si>
    <t>491.428</t>
  </si>
  <si>
    <t>2.007.550</t>
  </si>
  <si>
    <t>730.301</t>
  </si>
  <si>
    <t>2.737.851</t>
  </si>
  <si>
    <t>1.860.000</t>
  </si>
  <si>
    <t>93.767</t>
  </si>
  <si>
    <t>1.953.767</t>
  </si>
  <si>
    <t>945.549</t>
  </si>
  <si>
    <t>112.072</t>
  </si>
  <si>
    <t>220.999</t>
  </si>
  <si>
    <t>3.232.387</t>
  </si>
  <si>
    <t>800.000</t>
  </si>
  <si>
    <t>4.032.387</t>
  </si>
  <si>
    <r>
      <rPr>
        <vertAlign val="superscript"/>
        <sz val="12"/>
        <rFont val="Arial"/>
        <family val="2"/>
      </rPr>
      <t>1</t>
    </r>
    <r>
      <rPr>
        <sz val="12"/>
        <rFont val="Arial"/>
        <family val="2"/>
      </rPr>
      <t xml:space="preserve"> Werte entsprechen 2/3 des erreichten Jahresbonus und somit dem Auszahlungsbetrag. Das verbleibende 1/3 wird in das Aktien-Deferral überführt.
</t>
    </r>
    <r>
      <rPr>
        <vertAlign val="superscript"/>
        <sz val="12"/>
        <rFont val="Arial"/>
        <family val="2"/>
      </rPr>
      <t>2</t>
    </r>
    <r>
      <rPr>
        <sz val="12"/>
        <rFont val="Arial"/>
        <family val="2"/>
      </rPr>
      <t xml:space="preserve"> Aufgrund des unterjährigen Eintrittes im GJ 2019/20 wurde bei Herrn Dr. Arnold der gesamte Jahresbonus des GJ 2019/20 pro-rata temporis berechnet. Die Überführung eines Drittels des Jahresbonus ins Aktien-Deferral fand entsprechend nicht statt und wurde mit der Zahlung des gesamten Jahresbonus abgegolten.
</t>
    </r>
    <r>
      <rPr>
        <vertAlign val="superscript"/>
        <sz val="12"/>
        <rFont val="Arial"/>
        <family val="2"/>
      </rPr>
      <t>3</t>
    </r>
    <r>
      <rPr>
        <sz val="12"/>
        <rFont val="Arial"/>
        <family val="2"/>
      </rPr>
      <t xml:space="preserve"> Aktien-Deferral 2017/18
</t>
    </r>
    <r>
      <rPr>
        <vertAlign val="superscript"/>
        <sz val="12"/>
        <rFont val="Arial"/>
        <family val="2"/>
      </rPr>
      <t>4</t>
    </r>
    <r>
      <rPr>
        <sz val="12"/>
        <rFont val="Arial"/>
        <family val="2"/>
      </rPr>
      <t xml:space="preserve"> Aufgrund des unterjährigen Eintrittes im GJ 2019/20 wurde bei Herrn Dr. Arnold der Performance Cash Plan aus dem GJ 2019/20 als Einmalzahlung ausbezahlt.
</t>
    </r>
    <r>
      <rPr>
        <vertAlign val="superscript"/>
        <sz val="12"/>
        <rFont val="Arial"/>
        <family val="2"/>
      </rPr>
      <t>5</t>
    </r>
    <r>
      <rPr>
        <sz val="12"/>
        <rFont val="Arial"/>
        <family val="2"/>
      </rPr>
      <t xml:space="preserve"> Performance Cash Plan 2017/18</t>
    </r>
  </si>
  <si>
    <t>Gewährte Zuwendungen</t>
  </si>
  <si>
    <r>
      <t xml:space="preserve">Mehrjährige variable Vergütung </t>
    </r>
    <r>
      <rPr>
        <vertAlign val="superscript"/>
        <sz val="12"/>
        <rFont val="Arial"/>
        <family val="2"/>
      </rPr>
      <t>2</t>
    </r>
  </si>
  <si>
    <t>in €</t>
  </si>
  <si>
    <t>Aktien-Deferral</t>
  </si>
  <si>
    <t>Roland Harings
Stv. Vorstandsvorsitzender 
vom 20.05.2019 bis 30.06.2019
Vorstandvorsitzender 
seit 01.07.2019</t>
  </si>
  <si>
    <t>393.557</t>
  </si>
  <si>
    <t>196.778</t>
  </si>
  <si>
    <t>312.222</t>
  </si>
  <si>
    <t>1.515.129</t>
  </si>
  <si>
    <t>1.775.129</t>
  </si>
  <si>
    <t>470.240</t>
  </si>
  <si>
    <t>235.120</t>
  </si>
  <si>
    <t>375.832</t>
  </si>
  <si>
    <t>1.694.590</t>
  </si>
  <si>
    <t>1.954.590</t>
  </si>
  <si>
    <t>Min</t>
  </si>
  <si>
    <t>873.398</t>
  </si>
  <si>
    <t>Max</t>
  </si>
  <si>
    <t>500.000</t>
  </si>
  <si>
    <t>375.000</t>
  </si>
  <si>
    <t>1.988.398</t>
  </si>
  <si>
    <t>2.248.398</t>
  </si>
  <si>
    <t>52.537</t>
  </si>
  <si>
    <t>35.025</t>
  </si>
  <si>
    <t>144.930</t>
  </si>
  <si>
    <t>255.231</t>
  </si>
  <si>
    <t>319.763</t>
  </si>
  <si>
    <t>159.882</t>
  </si>
  <si>
    <t>255.566</t>
  </si>
  <si>
    <t>1.180.150</t>
  </si>
  <si>
    <t>1.360.150</t>
  </si>
  <si>
    <t>624.939</t>
  </si>
  <si>
    <t>340.000</t>
  </si>
  <si>
    <t>255.000</t>
  </si>
  <si>
    <t>1.379.939</t>
  </si>
  <si>
    <t>1.559.939</t>
  </si>
  <si>
    <t>Dr. Thomas Bünger
Vorstand  
vom 01.10.2018 bis 30.09.2021</t>
  </si>
  <si>
    <t>242.038</t>
  </si>
  <si>
    <t>121.019</t>
  </si>
  <si>
    <t>192.017</t>
  </si>
  <si>
    <t>965.159</t>
  </si>
  <si>
    <t>1.145.159</t>
  </si>
  <si>
    <t>1.193.105</t>
  </si>
  <si>
    <t>1.373.105</t>
  </si>
  <si>
    <t>637.894</t>
  </si>
  <si>
    <t>1.392.894</t>
  </si>
  <si>
    <t>1.572.894</t>
  </si>
  <si>
    <t>Rainer Verhoeven
Vorstand  
seit 01.01.2018</t>
  </si>
  <si>
    <t>267.619</t>
  </si>
  <si>
    <t>133.809</t>
  </si>
  <si>
    <t>212.311</t>
  </si>
  <si>
    <t>1.049.836</t>
  </si>
  <si>
    <t>1.229.836</t>
  </si>
  <si>
    <t>1.172.747</t>
  </si>
  <si>
    <t>1.352.747</t>
  </si>
  <si>
    <t>617.536</t>
  </si>
  <si>
    <t>1.372.536</t>
  </si>
  <si>
    <t>1.552.536</t>
  </si>
  <si>
    <t>955.750</t>
  </si>
  <si>
    <t>451.607</t>
  </si>
  <si>
    <t>751.575</t>
  </si>
  <si>
    <t>3.675.054</t>
  </si>
  <si>
    <t>4.405.355</t>
  </si>
  <si>
    <t>1.429.529</t>
  </si>
  <si>
    <t>714.766</t>
  </si>
  <si>
    <t>1.142.530</t>
  </si>
  <si>
    <t>5.240.592</t>
  </si>
  <si>
    <t>6.040.592</t>
  </si>
  <si>
    <r>
      <rPr>
        <vertAlign val="superscript"/>
        <sz val="12"/>
        <rFont val="Arial"/>
        <family val="2"/>
      </rPr>
      <t>1</t>
    </r>
    <r>
      <rPr>
        <sz val="12"/>
        <rFont val="Arial"/>
        <family val="2"/>
      </rPr>
      <t xml:space="preserve"> Werte entsprechen 2/3 des erreichten Jahresbonus und somit dem Auszahlungsbetrag. Das verbleibende 1/3 wird in das Aktien-Deferral überführt.
</t>
    </r>
    <r>
      <rPr>
        <vertAlign val="superscript"/>
        <sz val="12"/>
        <rFont val="Arial"/>
        <family val="2"/>
      </rPr>
      <t>2</t>
    </r>
    <r>
      <rPr>
        <sz val="12"/>
        <rFont val="Arial"/>
        <family val="2"/>
      </rPr>
      <t xml:space="preserve"> Bei der in den Zuwendungen dargestellten mehrjährigen variablen Vergütung handelt es sich um die erreichte Vergütung aus dem GJ 2020/2021 vor etwaigen Bewertungseffekten aus handelsrechtlichen oder internationalen Rechnungslegungsstandards.</t>
    </r>
  </si>
  <si>
    <t>Zielerreichungen im Geschäftsjahr 2020/21</t>
  </si>
  <si>
    <t>Beschreibung</t>
  </si>
  <si>
    <t>Anteil Gesamtziel</t>
  </si>
  <si>
    <t>Zielwert-
messung</t>
  </si>
  <si>
    <t>Gewichtung</t>
  </si>
  <si>
    <t>Stretgische Unternehmensentwicklung</t>
  </si>
  <si>
    <t>PIP-Programm</t>
  </si>
  <si>
    <t>35 %</t>
  </si>
  <si>
    <t>125 %</t>
  </si>
  <si>
    <t>43,8 %</t>
  </si>
  <si>
    <t>Integration der Metallo-Gruppe</t>
  </si>
  <si>
    <t>25 %</t>
  </si>
  <si>
    <t>31,3 %</t>
  </si>
  <si>
    <t>Mitarbeiter</t>
  </si>
  <si>
    <t>Reduzierung der Unfälle</t>
  </si>
  <si>
    <t>15 %</t>
  </si>
  <si>
    <t>0 %</t>
  </si>
  <si>
    <t>Digitalisierung</t>
  </si>
  <si>
    <t>Entwicklung Digitalstrategie
für Aurubis-Konzern</t>
  </si>
  <si>
    <t>10 %</t>
  </si>
  <si>
    <t>12,5 %</t>
  </si>
  <si>
    <t>Corporate Social Responsibility</t>
  </si>
  <si>
    <t>Verbesserung im
Nachhaltigkeitsrating</t>
  </si>
  <si>
    <t>5 %</t>
  </si>
  <si>
    <t>6,3 %</t>
  </si>
  <si>
    <t>Umsetzung RDE Projekt</t>
  </si>
  <si>
    <t>10%</t>
  </si>
  <si>
    <t>Zielwertmessung (Gesamt)</t>
  </si>
  <si>
    <t>106,4 %</t>
  </si>
  <si>
    <t>Jahresbonus 2020/21</t>
  </si>
  <si>
    <t>705.360</t>
  </si>
  <si>
    <t>479.645</t>
  </si>
  <si>
    <t>Dr. Thomas Bünger</t>
  </si>
  <si>
    <t>Rainer Verhoeven</t>
  </si>
  <si>
    <t>Anzahl zugeteilter virtueller Aktien</t>
  </si>
  <si>
    <t>2018/19</t>
  </si>
  <si>
    <t>2017/18</t>
  </si>
  <si>
    <t>Ablauf
Haltefrist
30.09.2024</t>
  </si>
  <si>
    <t>Ablauf
Haltefrist
30.09.2022</t>
  </si>
  <si>
    <t>Ablauf
Haltefrist
30.09.2021</t>
  </si>
  <si>
    <t>Ablauf
Haltefrist
30.09.2020</t>
  </si>
  <si>
    <t>3.411,00</t>
  </si>
  <si>
    <t>3.268,75</t>
  </si>
  <si>
    <t>1.515,68</t>
  </si>
  <si>
    <t>–</t>
  </si>
  <si>
    <t>2.319,48</t>
  </si>
  <si>
    <r>
      <t xml:space="preserve">0 </t>
    </r>
    <r>
      <rPr>
        <vertAlign val="superscript"/>
        <sz val="12"/>
        <rFont val="Arial"/>
        <family val="2"/>
      </rPr>
      <t>1</t>
    </r>
  </si>
  <si>
    <t>2.010,28</t>
  </si>
  <si>
    <t>1.783,96</t>
  </si>
  <si>
    <t>2.222,75</t>
  </si>
  <si>
    <t>2.740,53</t>
  </si>
  <si>
    <r>
      <t xml:space="preserve">1.882,92 </t>
    </r>
    <r>
      <rPr>
        <vertAlign val="superscript"/>
        <sz val="12"/>
        <rFont val="Arial"/>
        <family val="2"/>
      </rPr>
      <t>2</t>
    </r>
  </si>
  <si>
    <r>
      <rPr>
        <vertAlign val="superscript"/>
        <sz val="12"/>
        <rFont val="Arial"/>
        <family val="2"/>
      </rPr>
      <t>1</t>
    </r>
    <r>
      <rPr>
        <sz val="12"/>
        <rFont val="Arial"/>
        <family val="2"/>
      </rPr>
      <t xml:space="preserve"> Aufgrund des unterjährigen Eintrittes im GJ 2019/20 wurde bei Herrn Dr. Arnold der gesamte Jahresbonus des GJ 2019/20 pro-rata temporis berechnet. Die Überführung eines Drittels des Jahresbonus ins Aktien-Deferral fand entsprechend nicht statt und wurde mit der Zahlung des gesamten Jahresbonus abgegolten.
</t>
    </r>
    <r>
      <rPr>
        <vertAlign val="superscript"/>
        <sz val="12"/>
        <rFont val="Arial"/>
        <family val="2"/>
      </rPr>
      <t>2</t>
    </r>
    <r>
      <rPr>
        <sz val="12"/>
        <rFont val="Arial"/>
        <family val="2"/>
      </rPr>
      <t xml:space="preserve"> Auszahlung erfolgte im Januar 2021.</t>
    </r>
  </si>
  <si>
    <t>Auszahlungen aus Aktien-Deferral im Geschäftsjahr 2020/21</t>
  </si>
  <si>
    <t>Programm</t>
  </si>
  <si>
    <t>Haltefrist</t>
  </si>
  <si>
    <t>Anzahl
virtuelle
Aktien</t>
  </si>
  <si>
    <t>Startaktien-
kurs</t>
  </si>
  <si>
    <t>Endaktien-
kurs</t>
  </si>
  <si>
    <t>Betrag</t>
  </si>
  <si>
    <t>Aktien-
Deferral
2017/18</t>
  </si>
  <si>
    <t>2 Jahre</t>
  </si>
  <si>
    <t>1.882,92</t>
  </si>
  <si>
    <t>60,39 €</t>
  </si>
  <si>
    <t>59,52 €</t>
  </si>
  <si>
    <t>112.072 €</t>
  </si>
  <si>
    <t>Auszahlungen aus dem Performance Cash Plan im Geschäftsjahr 2020/21</t>
  </si>
  <si>
    <t>Performance
Period</t>
  </si>
  <si>
    <t>ROCE
Zielwert</t>
  </si>
  <si>
    <t>ROCE
Durchschnitt</t>
  </si>
  <si>
    <t>Zielerrei-
chung</t>
  </si>
  <si>
    <t>Performance
Cash Plan
2019/20</t>
  </si>
  <si>
    <r>
      <t xml:space="preserve">35.025 € </t>
    </r>
    <r>
      <rPr>
        <vertAlign val="superscript"/>
        <sz val="12"/>
        <color rgb="FF0076A7"/>
        <rFont val="Arial"/>
        <family val="2"/>
      </rPr>
      <t>1</t>
    </r>
  </si>
  <si>
    <t>Performance
Cash Plan
2017/18</t>
  </si>
  <si>
    <t>3 Jahre</t>
  </si>
  <si>
    <t>12 %</t>
  </si>
  <si>
    <t>10,94 %</t>
  </si>
  <si>
    <t>91,16 %</t>
  </si>
  <si>
    <t>185.974 €</t>
  </si>
  <si>
    <r>
      <rPr>
        <vertAlign val="superscript"/>
        <sz val="12"/>
        <rFont val="Arial"/>
        <family val="2"/>
      </rPr>
      <t>1</t>
    </r>
    <r>
      <rPr>
        <sz val="12"/>
        <rFont val="Arial"/>
        <family val="2"/>
      </rPr>
      <t xml:space="preserve"> Aufgrund des unterjährigen Eintrittes im GJ 2019/20 wurde bei Herrn Dr. Arnold der Performance Cash Plan aus dem GJ 2019/20 als Einmalzahlung ausbezahlt.</t>
    </r>
  </si>
  <si>
    <t>Vergütungsobergrenzen</t>
  </si>
  <si>
    <t>Maximal-
vergütung</t>
  </si>
  <si>
    <t>Gewährte
und
geschuldete
Vergütung
(Zufluss)</t>
  </si>
  <si>
    <t>2.600.000</t>
  </si>
  <si>
    <t>1.800.000</t>
  </si>
  <si>
    <t>Vergütung des Aufsichtsrats für das Geschäftsjahr 2020/21</t>
  </si>
  <si>
    <t>in €
Name</t>
  </si>
  <si>
    <t xml:space="preserve">Feste
Vergütung </t>
  </si>
  <si>
    <t>Vergütung für Ausschuss-tätigkeit</t>
  </si>
  <si>
    <t>Sitzungsgeld</t>
  </si>
  <si>
    <t>Insgesamt</t>
  </si>
  <si>
    <t>225.000</t>
  </si>
  <si>
    <t>50.000</t>
  </si>
  <si>
    <t>9.000</t>
  </si>
  <si>
    <t>284.000</t>
  </si>
  <si>
    <t>75.000</t>
  </si>
  <si>
    <t>15.000</t>
  </si>
  <si>
    <t>99.000</t>
  </si>
  <si>
    <t>8.000</t>
  </si>
  <si>
    <t>98.000</t>
  </si>
  <si>
    <t>22.500</t>
  </si>
  <si>
    <t>106.500</t>
  </si>
  <si>
    <t>105.500</t>
  </si>
  <si>
    <t>10.000</t>
  </si>
  <si>
    <t>100.000</t>
  </si>
  <si>
    <t>25.000</t>
  </si>
  <si>
    <t>12.000</t>
  </si>
  <si>
    <t>112.000</t>
  </si>
  <si>
    <t>14.000</t>
  </si>
  <si>
    <t>114.000</t>
  </si>
  <si>
    <t xml:space="preserve">Prof. Dr. Karl Friedrich Jakob </t>
  </si>
  <si>
    <t>107.500</t>
  </si>
  <si>
    <t>11.000</t>
  </si>
  <si>
    <t>108.500</t>
  </si>
  <si>
    <t>13.000</t>
  </si>
  <si>
    <t>113.000</t>
  </si>
  <si>
    <t xml:space="preserve">Dr. Stephan Krümmer </t>
  </si>
  <si>
    <t>45.000</t>
  </si>
  <si>
    <t>134.000</t>
  </si>
  <si>
    <t>16.000</t>
  </si>
  <si>
    <t>136.000</t>
  </si>
  <si>
    <t>101.000</t>
  </si>
  <si>
    <t xml:space="preserve">Dr. Sandra Reich </t>
  </si>
  <si>
    <t>150.000</t>
  </si>
  <si>
    <t>188.000</t>
  </si>
  <si>
    <t>187.000</t>
  </si>
  <si>
    <t>1.125.000</t>
  </si>
  <si>
    <t>290.000</t>
  </si>
  <si>
    <t>129.000</t>
  </si>
  <si>
    <t>1.544.000</t>
  </si>
  <si>
    <t>1.549.000</t>
  </si>
  <si>
    <t>Übersicht wesentlicher Themen</t>
  </si>
  <si>
    <t>Handlungsfelder der Nachhaltigkeit</t>
  </si>
  <si>
    <t>Wesentlich
nach
HGB</t>
  </si>
  <si>
    <t>Wesentlich
für
Aurubis</t>
  </si>
  <si>
    <t>Arbeitnehmerbelange</t>
  </si>
  <si>
    <t>Zukunftsorientierter Arbeitgeber</t>
  </si>
  <si>
    <t>√</t>
  </si>
  <si>
    <t>Aus- und Weiterbildung</t>
  </si>
  <si>
    <t>Arbeitssicherheit und Gesundheitsschutz</t>
  </si>
  <si>
    <t>Umweltbelange</t>
  </si>
  <si>
    <t>Energie und Klima</t>
  </si>
  <si>
    <t>Umweltschutz</t>
  </si>
  <si>
    <t>Recyclinglösungen</t>
  </si>
  <si>
    <t>Sozialbelange</t>
  </si>
  <si>
    <r>
      <t xml:space="preserve">Datenschutz und IT-Sicherheit </t>
    </r>
    <r>
      <rPr>
        <vertAlign val="superscript"/>
        <sz val="12"/>
        <rFont val="Arial"/>
        <family val="2"/>
      </rPr>
      <t>1</t>
    </r>
  </si>
  <si>
    <r>
      <t xml:space="preserve">Verbandsarbeit und politische Interessenvertretung </t>
    </r>
    <r>
      <rPr>
        <vertAlign val="superscript"/>
        <sz val="12"/>
        <rFont val="Arial"/>
        <family val="2"/>
      </rPr>
      <t>1</t>
    </r>
  </si>
  <si>
    <t>Soziales Engagement</t>
  </si>
  <si>
    <t>Menschenrechte</t>
  </si>
  <si>
    <r>
      <t xml:space="preserve">Menschenrechte 
und faire Arbeitsbedingungen </t>
    </r>
    <r>
      <rPr>
        <vertAlign val="superscript"/>
        <sz val="12"/>
        <rFont val="Arial"/>
        <family val="2"/>
      </rPr>
      <t>1</t>
    </r>
  </si>
  <si>
    <t xml:space="preserve">Verantwortung in der Lieferkette </t>
  </si>
  <si>
    <t>Antikorruption</t>
  </si>
  <si>
    <r>
      <t xml:space="preserve">Antikorruption </t>
    </r>
    <r>
      <rPr>
        <vertAlign val="superscript"/>
        <sz val="12"/>
        <rFont val="Arial"/>
        <family val="2"/>
      </rPr>
      <t>1</t>
    </r>
  </si>
  <si>
    <r>
      <rPr>
        <vertAlign val="superscript"/>
        <sz val="12"/>
        <rFont val="Arial"/>
        <family val="2"/>
      </rPr>
      <t>1</t>
    </r>
    <r>
      <rPr>
        <sz val="12"/>
        <rFont val="Arial"/>
        <family val="2"/>
      </rPr>
      <t xml:space="preserve"> Themen des strategischen Handlungsfelds Governance und Ethik.</t>
    </r>
  </si>
  <si>
    <t>Mitarbeiterstruktur im Aurubis-Konzern zum Stichtag 30.09.</t>
  </si>
  <si>
    <t>davon weiblich</t>
  </si>
  <si>
    <t>davon männlich</t>
  </si>
  <si>
    <t>Aurubis-Konzern</t>
  </si>
  <si>
    <t>7.135</t>
  </si>
  <si>
    <t>7.236</t>
  </si>
  <si>
    <t>6.831</t>
  </si>
  <si>
    <t>13 %</t>
  </si>
  <si>
    <t>12 %</t>
  </si>
  <si>
    <t>87 %</t>
  </si>
  <si>
    <t>88 %</t>
  </si>
  <si>
    <t>davon gewerbliche Mitarbeiter</t>
  </si>
  <si>
    <t>4.285</t>
  </si>
  <si>
    <t>4.356</t>
  </si>
  <si>
    <t>4.214</t>
  </si>
  <si>
    <t>4 %</t>
  </si>
  <si>
    <t>3 %</t>
  </si>
  <si>
    <t>96 %</t>
  </si>
  <si>
    <t>97 %</t>
  </si>
  <si>
    <t>davon angestellte Mitarbeiter</t>
  </si>
  <si>
    <t>2.519</t>
  </si>
  <si>
    <t>2.561</t>
  </si>
  <si>
    <t>2.328</t>
  </si>
  <si>
    <t>28 %</t>
  </si>
  <si>
    <t>29 %</t>
  </si>
  <si>
    <t>72 %</t>
  </si>
  <si>
    <t>71 %</t>
  </si>
  <si>
    <t>davon Auszubildende</t>
  </si>
  <si>
    <t>331</t>
  </si>
  <si>
    <t>319</t>
  </si>
  <si>
    <t>289</t>
  </si>
  <si>
    <t>14 %</t>
  </si>
  <si>
    <t>86 %</t>
  </si>
  <si>
    <t>Mitarbeiterfluktuation im Aurubis-Konzern zum Stichtag 30.09.</t>
  </si>
  <si>
    <r>
      <t xml:space="preserve">Fluktuationsrate </t>
    </r>
    <r>
      <rPr>
        <vertAlign val="superscript"/>
        <sz val="12"/>
        <rFont val="Arial"/>
        <family val="2"/>
      </rPr>
      <t>1</t>
    </r>
  </si>
  <si>
    <t>8,4 %</t>
  </si>
  <si>
    <t>7,4 %</t>
  </si>
  <si>
    <t>7,8 %</t>
  </si>
  <si>
    <t xml:space="preserve">Durchschnittliche Betriebszugehörigkeit 
(in Jahren) </t>
  </si>
  <si>
    <t>14,0</t>
  </si>
  <si>
    <t>14,1</t>
  </si>
  <si>
    <t>14,3</t>
  </si>
  <si>
    <r>
      <rPr>
        <vertAlign val="superscript"/>
        <sz val="12"/>
        <rFont val="Arial"/>
        <family val="2"/>
      </rPr>
      <t>1</t>
    </r>
    <r>
      <rPr>
        <sz val="12"/>
        <rFont val="Arial"/>
        <family val="2"/>
      </rPr>
      <t xml:space="preserve"> Ohne Auszubildende.
</t>
    </r>
  </si>
  <si>
    <t>Kennzahlen Aus- und Weiterbildung</t>
  </si>
  <si>
    <t>Ausbildungsquote in Deutschland</t>
  </si>
  <si>
    <t>7,7 %</t>
  </si>
  <si>
    <t>7,3 %</t>
  </si>
  <si>
    <t>Übernahmequote Auszubildende in Deutschland</t>
  </si>
  <si>
    <t>71,6 %</t>
  </si>
  <si>
    <t>71,2 %</t>
  </si>
  <si>
    <t>78,4 %</t>
  </si>
  <si>
    <r>
      <t xml:space="preserve">Durchschnittliche Anzahl Schulungsstunden pro Mitarbeiter </t>
    </r>
    <r>
      <rPr>
        <vertAlign val="superscript"/>
        <sz val="12"/>
        <rFont val="Arial"/>
        <family val="2"/>
      </rPr>
      <t>1, 2</t>
    </r>
  </si>
  <si>
    <t>Aurubis-Konzern </t>
  </si>
  <si>
    <t>13,9</t>
  </si>
  <si>
    <t>12,0</t>
  </si>
  <si>
    <t>15,2</t>
  </si>
  <si>
    <t>gewerbliche Mitarbeiter</t>
  </si>
  <si>
    <t>13,7</t>
  </si>
  <si>
    <t>10,2</t>
  </si>
  <si>
    <t>13,6</t>
  </si>
  <si>
    <t>angestellte Mitarbeiter</t>
  </si>
  <si>
    <t>14,2</t>
  </si>
  <si>
    <t>18,3</t>
  </si>
  <si>
    <t>Prozentsatz der geschulten Mitarbeiter</t>
  </si>
  <si>
    <t>61,2 %</t>
  </si>
  <si>
    <t>67,0 %</t>
  </si>
  <si>
    <t>75,5 %</t>
  </si>
  <si>
    <t>58,6 %</t>
  </si>
  <si>
    <t>66,0 %</t>
  </si>
  <si>
    <t>73,4 %</t>
  </si>
  <si>
    <t xml:space="preserve">angestellte Mitarbeiter </t>
  </si>
  <si>
    <t>65,5 %</t>
  </si>
  <si>
    <t>68,8 %</t>
  </si>
  <si>
    <t>79,4 %</t>
  </si>
  <si>
    <r>
      <rPr>
        <vertAlign val="superscript"/>
        <sz val="12"/>
        <rFont val="Arial"/>
        <family val="2"/>
      </rPr>
      <t>1</t>
    </r>
    <r>
      <rPr>
        <sz val="12"/>
        <rFont val="Arial"/>
        <family val="2"/>
      </rPr>
      <t xml:space="preserve"> Aufgrund der weltweiten Corona-Pandemie sind unsere KPI-Ergebnisse im Vergleich zum GJ 2018/19  geringer ausgefallen.
</t>
    </r>
    <r>
      <rPr>
        <vertAlign val="superscript"/>
        <sz val="12"/>
        <rFont val="Arial"/>
        <family val="2"/>
      </rPr>
      <t>2</t>
    </r>
    <r>
      <rPr>
        <sz val="12"/>
        <rFont val="Arial"/>
        <family val="2"/>
      </rPr>
      <t xml:space="preserve"> Für das GJ 2019/20 wurden die Zahlen vom Standort Buffalo geschätzt. Die Standorte Beerse (Belgien) und Berango (Spanien) werden seit GJ 2019/20 für das gesamte GJ miteinbezogen.</t>
    </r>
  </si>
  <si>
    <t>Kennzahlen Arbeitssicherheit und Gesundheitsschutz</t>
  </si>
  <si>
    <r>
      <t xml:space="preserve">Absolute Anzahl der Unfälle </t>
    </r>
    <r>
      <rPr>
        <vertAlign val="superscript"/>
        <sz val="12"/>
        <rFont val="Arial"/>
        <family val="2"/>
      </rPr>
      <t>1</t>
    </r>
  </si>
  <si>
    <t>54</t>
  </si>
  <si>
    <t>51</t>
  </si>
  <si>
    <t>61</t>
  </si>
  <si>
    <r>
      <t xml:space="preserve">LTIFR </t>
    </r>
    <r>
      <rPr>
        <vertAlign val="superscript"/>
        <sz val="12"/>
        <rFont val="Arial"/>
        <family val="2"/>
      </rPr>
      <t>2</t>
    </r>
  </si>
  <si>
    <t>5,0</t>
  </si>
  <si>
    <t>5,4</t>
  </si>
  <si>
    <t>6,0</t>
  </si>
  <si>
    <t>Anzahl arbeitsbedingter Todesfälle</t>
  </si>
  <si>
    <t>Anzahl arbeitsbedingter Todesfälle von 
Dritten an unseren Standorten</t>
  </si>
  <si>
    <r>
      <rPr>
        <vertAlign val="superscript"/>
        <sz val="12"/>
        <rFont val="Arial"/>
        <family val="2"/>
      </rPr>
      <t>1</t>
    </r>
    <r>
      <rPr>
        <sz val="12"/>
        <rFont val="Arial"/>
        <family val="2"/>
      </rPr>
      <t xml:space="preserve"> Absolute Anzahl der Unfälle: Ab 01.06.2020 inkl. der Standorte Beerse (Belgien) und Berango (Spanien). Ab 01.06.2021 ohne CABLO Metall-Recycling und Handel GmbH, Fehrbellin (seit 01.06.2021 dem Joint Venture Cablo GmbH mit dem Recyclingunternehmen TSR Recycling GmbH &amp; Co. KG zugehörig, an dem Aurubis einen 40 %igen Anteil hält).
</t>
    </r>
    <r>
      <rPr>
        <vertAlign val="superscript"/>
        <sz val="12"/>
        <rFont val="Arial"/>
        <family val="2"/>
      </rPr>
      <t>2</t>
    </r>
    <r>
      <rPr>
        <sz val="12"/>
        <rFont val="Arial"/>
        <family val="2"/>
      </rPr>
      <t xml:space="preserve"> LTIFR: Standorte Beerse (Belgien) und Berango (Spanien) ab GJ 2019/20 für das
gesamte GJ für die Vergleichbarkeit der KPI miteinbezogen.</t>
    </r>
  </si>
  <si>
    <t>Energieverbrauch</t>
  </si>
  <si>
    <t>in Mio. MWh</t>
  </si>
  <si>
    <r>
      <t xml:space="preserve">2020 </t>
    </r>
    <r>
      <rPr>
        <b/>
        <vertAlign val="superscript"/>
        <sz val="12"/>
        <color rgb="FF0076A7"/>
        <rFont val="Arial"/>
        <family val="2"/>
      </rPr>
      <t>1</t>
    </r>
  </si>
  <si>
    <t>2019</t>
  </si>
  <si>
    <t>2018</t>
  </si>
  <si>
    <r>
      <t xml:space="preserve">Primärenergieverbrauch </t>
    </r>
    <r>
      <rPr>
        <vertAlign val="superscript"/>
        <sz val="12"/>
        <rFont val="Arial"/>
        <family val="2"/>
      </rPr>
      <t>2</t>
    </r>
  </si>
  <si>
    <t>1,72</t>
  </si>
  <si>
    <t>1,69</t>
  </si>
  <si>
    <t>1,75</t>
  </si>
  <si>
    <r>
      <t xml:space="preserve">Sekundärenergieverbrauch </t>
    </r>
    <r>
      <rPr>
        <vertAlign val="superscript"/>
        <sz val="12"/>
        <rFont val="Arial"/>
        <family val="2"/>
      </rPr>
      <t>3</t>
    </r>
  </si>
  <si>
    <t>2,00</t>
  </si>
  <si>
    <t>1,78</t>
  </si>
  <si>
    <r>
      <t xml:space="preserve">1,89 </t>
    </r>
    <r>
      <rPr>
        <vertAlign val="superscript"/>
        <sz val="12"/>
        <rFont val="Arial"/>
        <family val="2"/>
      </rPr>
      <t>4</t>
    </r>
  </si>
  <si>
    <t>Gesamtenergieverbrauch
innerhalb der Organisation</t>
  </si>
  <si>
    <t>3,72</t>
  </si>
  <si>
    <t>3,47</t>
  </si>
  <si>
    <r>
      <t xml:space="preserve">3,64 </t>
    </r>
    <r>
      <rPr>
        <b/>
        <vertAlign val="superscript"/>
        <sz val="12"/>
        <rFont val="Arial"/>
        <family val="2"/>
      </rPr>
      <t>4</t>
    </r>
  </si>
  <si>
    <r>
      <rPr>
        <vertAlign val="superscript"/>
        <sz val="12"/>
        <rFont val="Arial"/>
        <family val="2"/>
      </rPr>
      <t>1</t>
    </r>
    <r>
      <rPr>
        <sz val="12"/>
        <rFont val="Arial"/>
        <family val="2"/>
      </rPr>
      <t xml:space="preserve"> Ab 2020 sind die Standorte Beerse (Belgien) und Berango (Spanien) für das
gesamte Kalenderjahr miteinbezogen, der Anstieg des Energieverbrauchs ist
dadurch zu erklären.
</t>
    </r>
    <r>
      <rPr>
        <vertAlign val="superscript"/>
        <sz val="12"/>
        <rFont val="Arial"/>
        <family val="2"/>
      </rPr>
      <t>2</t>
    </r>
    <r>
      <rPr>
        <sz val="12"/>
        <rFont val="Arial"/>
        <family val="2"/>
      </rPr>
      <t xml:space="preserve"> Energieverbrauch für innerbetrieblichen Fahrzeugverkehr einbezogen. 
</t>
    </r>
    <r>
      <rPr>
        <vertAlign val="superscript"/>
        <sz val="12"/>
        <rFont val="Arial"/>
        <family val="2"/>
      </rPr>
      <t>3</t>
    </r>
    <r>
      <rPr>
        <sz val="12"/>
        <rFont val="Arial"/>
        <family val="2"/>
      </rPr>
      <t xml:space="preserve"> Strom zur Erzeugung von Sauerstoff einbezogen.
</t>
    </r>
    <r>
      <rPr>
        <vertAlign val="superscript"/>
        <sz val="12"/>
        <rFont val="Arial"/>
        <family val="2"/>
      </rPr>
      <t>4</t>
    </r>
    <r>
      <rPr>
        <sz val="12"/>
        <rFont val="Arial"/>
        <family val="2"/>
      </rPr>
      <t xml:space="preserve"> Zahlen gegenüber dem Vorjahr korrigiert.</t>
    </r>
  </si>
  <si>
    <r>
      <t>CO</t>
    </r>
    <r>
      <rPr>
        <b/>
        <vertAlign val="subscript"/>
        <sz val="16"/>
        <rFont val="Arial"/>
        <family val="2"/>
      </rPr>
      <t>2</t>
    </r>
    <r>
      <rPr>
        <b/>
        <sz val="16"/>
        <rFont val="Arial"/>
        <family val="2"/>
      </rPr>
      <t xml:space="preserve">-Emissionen </t>
    </r>
    <r>
      <rPr>
        <b/>
        <vertAlign val="superscript"/>
        <sz val="16"/>
        <rFont val="Arial"/>
        <family val="2"/>
      </rPr>
      <t>1</t>
    </r>
  </si>
  <si>
    <r>
      <t>in 1.000 t CO</t>
    </r>
    <r>
      <rPr>
        <vertAlign val="subscript"/>
        <sz val="12"/>
        <rFont val="Arial"/>
        <family val="2"/>
      </rPr>
      <t>2</t>
    </r>
  </si>
  <si>
    <r>
      <t xml:space="preserve">2020 </t>
    </r>
    <r>
      <rPr>
        <b/>
        <vertAlign val="superscript"/>
        <sz val="12"/>
        <color rgb="FF0076A7"/>
        <rFont val="Arial"/>
        <family val="2"/>
      </rPr>
      <t>2</t>
    </r>
  </si>
  <si>
    <t>Scope 1
(direkt durch Verbrennung in eigenen Anlagen erzeugte Emissionen)</t>
  </si>
  <si>
    <t>540</t>
  </si>
  <si>
    <t>503</t>
  </si>
  <si>
    <t>522</t>
  </si>
  <si>
    <r>
      <t xml:space="preserve">Scope 2 
(mit eingekaufter Energie, z. B. Strom, verbundene Emissionen) </t>
    </r>
    <r>
      <rPr>
        <vertAlign val="superscript"/>
        <sz val="12"/>
        <rFont val="Arial"/>
        <family val="2"/>
      </rPr>
      <t>2</t>
    </r>
  </si>
  <si>
    <t>1.023</t>
  </si>
  <si>
    <t>941</t>
  </si>
  <si>
    <t>936</t>
  </si>
  <si>
    <t>Gesamt (Scope 1 + 2)</t>
  </si>
  <si>
    <t>1.563</t>
  </si>
  <si>
    <t>1.444</t>
  </si>
  <si>
    <t>1.459</t>
  </si>
  <si>
    <r>
      <t xml:space="preserve">Scope 3 </t>
    </r>
    <r>
      <rPr>
        <b/>
        <vertAlign val="superscript"/>
        <sz val="12"/>
        <rFont val="Arial"/>
        <family val="2"/>
      </rPr>
      <t>3</t>
    </r>
    <r>
      <rPr>
        <b/>
        <sz val="12"/>
        <rFont val="Arial"/>
        <family val="2"/>
      </rPr>
      <t xml:space="preserve">
</t>
    </r>
    <r>
      <rPr>
        <sz val="12"/>
        <rFont val="Arial"/>
        <family val="2"/>
      </rPr>
      <t>(sonstige indirekte Emissionen)</t>
    </r>
  </si>
  <si>
    <t>2.541</t>
  </si>
  <si>
    <t>1.917</t>
  </si>
  <si>
    <t>2.081</t>
  </si>
  <si>
    <r>
      <rPr>
        <vertAlign val="superscript"/>
        <sz val="12"/>
        <rFont val="Arial"/>
        <family val="2"/>
      </rPr>
      <t>1</t>
    </r>
    <r>
      <rPr>
        <sz val="12"/>
        <rFont val="Arial"/>
        <family val="2"/>
      </rPr>
      <t xml:space="preserve"> Aurubis berichtet die CO</t>
    </r>
    <r>
      <rPr>
        <vertAlign val="subscript"/>
        <sz val="12"/>
        <rFont val="Arial"/>
        <family val="2"/>
      </rPr>
      <t>2</t>
    </r>
    <r>
      <rPr>
        <sz val="12"/>
        <rFont val="Arial"/>
        <family val="2"/>
      </rPr>
      <t xml:space="preserve">-Emissionen nach der Methodik des „European Union Emission Trading System (EU ETS): The Monitoring and Reporting Regulation (MRR) – General guidance for installations“ und „The Greenhouse Gas Protocol: A Corporate Accounting and Reporting Standard (Revised Edition)“. Entsprechend der Systematik des Emissionshandelssystems sind die Emissionen aus Diesel für Fahrzeuge nicht enthalten. Dieser Anteil ist vergleichsweise sehr gering. Die Scope-2-Emissionen werden hier „market-based“ berichtet. In unserer Berichterstattung an CDP berichten wir die Scope-2-Emissionen sowohl „market-“ als auch „location-based“.
</t>
    </r>
    <r>
      <rPr>
        <vertAlign val="superscript"/>
        <sz val="12"/>
        <rFont val="Arial"/>
        <family val="2"/>
      </rPr>
      <t>2</t>
    </r>
    <r>
      <rPr>
        <sz val="12"/>
        <rFont val="Arial"/>
        <family val="2"/>
      </rPr>
      <t xml:space="preserve"> Ab 2020 sind die Standorte Beerse (Belgien) und Berango (Spanien) für das gesamte Kalenderjahr miteinbezogen, der Anstieg der Emissionen ist dadurch zu erklären.
</t>
    </r>
    <r>
      <rPr>
        <vertAlign val="superscript"/>
        <sz val="12"/>
        <rFont val="Arial"/>
        <family val="2"/>
      </rPr>
      <t>3</t>
    </r>
    <r>
      <rPr>
        <sz val="12"/>
        <rFont val="Arial"/>
        <family val="2"/>
      </rPr>
      <t xml:space="preserve"> Bei den ermittelten Scope-3-Emissionen handelt es sich teilweise um eine Hochrechnung. Der Anstieg ist durch die neuen Standorte Beerse (Belgien) und Berango (Spanien) sowie eine Anpassung der Methodik zu erklären. Die Scope-3-Emissionen wurden für das Jahr 2019 erstmalig extern geprüft.</t>
    </r>
  </si>
  <si>
    <t>Spezifische Emissionen bei der Kupfererzeugung</t>
  </si>
  <si>
    <t>in g/t erzeugtem Kupfer</t>
  </si>
  <si>
    <t>Staubemissionen</t>
  </si>
  <si>
    <t>57</t>
  </si>
  <si>
    <t>60</t>
  </si>
  <si>
    <t>63</t>
  </si>
  <si>
    <r>
      <t xml:space="preserve">Metallemissionen in Gewässer </t>
    </r>
    <r>
      <rPr>
        <vertAlign val="superscript"/>
        <sz val="12"/>
        <rFont val="Arial"/>
        <family val="2"/>
      </rPr>
      <t>2</t>
    </r>
  </si>
  <si>
    <t>0,8</t>
  </si>
  <si>
    <t>1,0</t>
  </si>
  <si>
    <t>1,1</t>
  </si>
  <si>
    <r>
      <rPr>
        <vertAlign val="superscript"/>
        <sz val="12"/>
        <rFont val="Arial"/>
        <family val="2"/>
      </rPr>
      <t>1</t>
    </r>
    <r>
      <rPr>
        <sz val="12"/>
        <rFont val="Arial"/>
        <family val="2"/>
      </rPr>
      <t xml:space="preserve"> Die neuen Standorte Beerse (Belgien) und Berango (Spanien) sind ab Kalenderjahr 2020 mit enthalten.
2 Wir beziehen uns hier auf die direkt in Gewässer einleitenden Standorte. In Lünen (Deutschland) und Berango (Spanien) wird das Abwasser nach Behandlung auf dem Werksgelände in die öffentliche Kanalisation abgeleitet und ist deshalb nicht enthalten.</t>
    </r>
  </si>
  <si>
    <t>Zertifizierungen nach Standorten</t>
  </si>
  <si>
    <t>Standort</t>
  </si>
  <si>
    <t>EMAS</t>
  </si>
  <si>
    <t>ISO 14001</t>
  </si>
  <si>
    <t>ISO 50001</t>
  </si>
  <si>
    <t>ISO 9001</t>
  </si>
  <si>
    <t>IATF 16949</t>
  </si>
  <si>
    <t>EfbV</t>
  </si>
  <si>
    <t>ISO 45001</t>
  </si>
  <si>
    <t>Produktionsstandorte</t>
  </si>
  <si>
    <t>Hamburg, Zentrale (DE)</t>
  </si>
  <si>
    <r>
      <t xml:space="preserve">Lünen (DE) </t>
    </r>
    <r>
      <rPr>
        <vertAlign val="superscript"/>
        <sz val="12"/>
        <rFont val="Arial"/>
        <family val="2"/>
      </rPr>
      <t>1</t>
    </r>
  </si>
  <si>
    <t>Olen (BE)</t>
  </si>
  <si>
    <t>Pirdop (BG)</t>
  </si>
  <si>
    <t>Avellino (IT)</t>
  </si>
  <si>
    <t xml:space="preserve">Beerse, Metallo (BE) </t>
  </si>
  <si>
    <r>
      <t xml:space="preserve">√ </t>
    </r>
    <r>
      <rPr>
        <vertAlign val="superscript"/>
        <sz val="12"/>
        <color rgb="FF0C6296"/>
        <rFont val="Arial"/>
        <family val="2"/>
      </rPr>
      <t>2</t>
    </r>
  </si>
  <si>
    <t>Berango, Metallo (ES)</t>
  </si>
  <si>
    <t>Buffalo (USA)</t>
  </si>
  <si>
    <t>Emmerich, Deutsche Giessdraht (DE)</t>
  </si>
  <si>
    <r>
      <t xml:space="preserve">Fehrbellin, CABLO (DE) </t>
    </r>
    <r>
      <rPr>
        <vertAlign val="superscript"/>
        <sz val="12"/>
        <rFont val="Arial"/>
        <family val="2"/>
      </rPr>
      <t>3</t>
    </r>
  </si>
  <si>
    <t>Hamburg, E. R. N. (DE)</t>
  </si>
  <si>
    <t>Hamburg, Peute Baustoff (DE)</t>
  </si>
  <si>
    <r>
      <t xml:space="preserve">√ </t>
    </r>
    <r>
      <rPr>
        <vertAlign val="superscript"/>
        <sz val="12"/>
        <color rgb="FF0C6296"/>
        <rFont val="Arial"/>
        <family val="2"/>
      </rPr>
      <t>4</t>
    </r>
  </si>
  <si>
    <t>Pori (FI)</t>
  </si>
  <si>
    <t>Röthenbach, RETORTE (DE)</t>
  </si>
  <si>
    <t>Stolberg (DE)</t>
  </si>
  <si>
    <r>
      <t xml:space="preserve">Stolberg, Schwermetall Halbzeugwerk (DE) </t>
    </r>
    <r>
      <rPr>
        <vertAlign val="superscript"/>
        <sz val="12"/>
        <rFont val="Arial"/>
        <family val="2"/>
      </rPr>
      <t>5</t>
    </r>
  </si>
  <si>
    <t>Zutphen (NL)</t>
  </si>
  <si>
    <t>Schneidcenter</t>
  </si>
  <si>
    <t>Dolný Kubín (SK)</t>
  </si>
  <si>
    <t>Mortara (IT)</t>
  </si>
  <si>
    <t>Smethwick / Birmingham (UK)</t>
  </si>
  <si>
    <r>
      <rPr>
        <vertAlign val="superscript"/>
        <sz val="12"/>
        <rFont val="Arial"/>
        <family val="2"/>
      </rPr>
      <t>1</t>
    </r>
    <r>
      <rPr>
        <sz val="12"/>
        <rFont val="Arial"/>
        <family val="2"/>
      </rPr>
      <t xml:space="preserve"> Das Werk ist außerdem nach der EU-Normenreihe EN 50625 durch WEEELABEX zertifziert. Die Zertifizierung bestätigt eine effiziente Behandlung und Entsorgung von Elektro- und Elektronik-Altgeräten, bei gleichzeitiger Minimierung der Umweltauswirkungen.
</t>
    </r>
    <r>
      <rPr>
        <vertAlign val="superscript"/>
        <sz val="12"/>
        <rFont val="Arial"/>
        <family val="2"/>
      </rPr>
      <t>2</t>
    </r>
    <r>
      <rPr>
        <sz val="12"/>
        <rFont val="Arial"/>
        <family val="2"/>
      </rPr>
      <t xml:space="preserve"> Seit 29.10.2021.
</t>
    </r>
    <r>
      <rPr>
        <vertAlign val="superscript"/>
        <sz val="12"/>
        <rFont val="Arial"/>
        <family val="2"/>
      </rPr>
      <t>3</t>
    </r>
    <r>
      <rPr>
        <sz val="12"/>
        <rFont val="Arial"/>
        <family val="2"/>
      </rPr>
      <t xml:space="preserve"> Nicht im Mehrheitsbesitz von Aurubis (Beteiligung 40 %).
</t>
    </r>
    <r>
      <rPr>
        <vertAlign val="superscript"/>
        <sz val="12"/>
        <rFont val="Arial"/>
        <family val="2"/>
      </rPr>
      <t>4</t>
    </r>
    <r>
      <rPr>
        <sz val="12"/>
        <rFont val="Arial"/>
        <family val="2"/>
      </rPr>
      <t xml:space="preserve"> Für den Vertrieb von Eisensilikat-Granulat zur Herstellung von Strahlmittel.
</t>
    </r>
    <r>
      <rPr>
        <vertAlign val="superscript"/>
        <sz val="12"/>
        <rFont val="Arial"/>
        <family val="2"/>
      </rPr>
      <t>5</t>
    </r>
    <r>
      <rPr>
        <sz val="12"/>
        <rFont val="Arial"/>
        <family val="2"/>
      </rPr>
      <t xml:space="preserve"> Nicht im Mehrheitsbesitz von Aurubis (Beteiligung 50 %).
Erläuterung:
EMAS: System mit Vorgaben an Umweltmanagementsysteme und Umweltbetriebsprüfungen
ISO 14001: Norm über Vorgaben an Umweltmanagementsysteme                                                                                             ISO 50001: Norm über Vorgaben
an Energiemanagementsysteme ISO 9001: Norm über Vorgaben an Qualitätsmanagementsysteme
IATF 16949: Norm über Vorgaben an Qualitätsmanagementsysteme der Automobilindustrie,
basiert auf ISO 9001                                                                                                                                                                            EfbV: Verordnung über Entsorgungsfachbetrieb (Zertifikat in DE)
ISO 45001: Norm über Vorgaben an Arbeitssicherheitsmanagementsysteme
OHSAS 18001: Norm über Vorgaben an Arbeitssicherheitsmanagementsysteme</t>
    </r>
  </si>
  <si>
    <t>Kennzahlen zur Aurubis-Aktie</t>
  </si>
  <si>
    <r>
      <t>2020/21</t>
    </r>
    <r>
      <rPr>
        <b/>
        <vertAlign val="superscript"/>
        <sz val="12"/>
        <color rgb="FF0076A7"/>
        <rFont val="Arial"/>
        <family val="2"/>
      </rPr>
      <t xml:space="preserve"> 2</t>
    </r>
  </si>
  <si>
    <r>
      <t>2019/20</t>
    </r>
    <r>
      <rPr>
        <vertAlign val="superscript"/>
        <sz val="12"/>
        <rFont val="Arial"/>
        <family val="2"/>
      </rPr>
      <t xml:space="preserve"> 2</t>
    </r>
  </si>
  <si>
    <r>
      <t>2018/19</t>
    </r>
    <r>
      <rPr>
        <vertAlign val="superscript"/>
        <sz val="12"/>
        <rFont val="Arial"/>
        <family val="2"/>
      </rPr>
      <t xml:space="preserve"> 2</t>
    </r>
  </si>
  <si>
    <r>
      <t>2017/18</t>
    </r>
    <r>
      <rPr>
        <vertAlign val="superscript"/>
        <sz val="12"/>
        <rFont val="Arial"/>
        <family val="2"/>
      </rPr>
      <t xml:space="preserve"> 2</t>
    </r>
  </si>
  <si>
    <r>
      <t>2016/17</t>
    </r>
    <r>
      <rPr>
        <vertAlign val="superscript"/>
        <sz val="12"/>
        <rFont val="Arial"/>
        <family val="2"/>
      </rPr>
      <t xml:space="preserve"> 2</t>
    </r>
  </si>
  <si>
    <r>
      <t>Schlusskurs am Geschäftsjahresende</t>
    </r>
    <r>
      <rPr>
        <vertAlign val="superscript"/>
        <sz val="12"/>
        <rFont val="Arial"/>
        <family val="2"/>
      </rPr>
      <t xml:space="preserve"> 1</t>
    </r>
  </si>
  <si>
    <t>65,38</t>
  </si>
  <si>
    <t>58,14</t>
  </si>
  <si>
    <t>40,89</t>
  </si>
  <si>
    <t>60,24</t>
  </si>
  <si>
    <t>68,54</t>
  </si>
  <si>
    <r>
      <t xml:space="preserve">Jahreshöchstkurs (Schlusskurs) </t>
    </r>
    <r>
      <rPr>
        <vertAlign val="superscript"/>
        <sz val="12"/>
        <rFont val="Arial"/>
        <family val="2"/>
      </rPr>
      <t>1</t>
    </r>
  </si>
  <si>
    <t>87,30</t>
  </si>
  <si>
    <t>62,22</t>
  </si>
  <si>
    <t>61,02</t>
  </si>
  <si>
    <t>86,12</t>
  </si>
  <si>
    <t>78,47</t>
  </si>
  <si>
    <r>
      <t xml:space="preserve">Jahrestiefstkurs (Schlusskurs) </t>
    </r>
    <r>
      <rPr>
        <vertAlign val="superscript"/>
        <sz val="12"/>
        <rFont val="Arial"/>
        <family val="2"/>
      </rPr>
      <t>1</t>
    </r>
  </si>
  <si>
    <t>54,94</t>
  </si>
  <si>
    <t>32,31</t>
  </si>
  <si>
    <t>35,60</t>
  </si>
  <si>
    <t>55,44</t>
  </si>
  <si>
    <t>46,79</t>
  </si>
  <si>
    <r>
      <t xml:space="preserve">Marktkapitalisierung am Geschäftsjahresende </t>
    </r>
    <r>
      <rPr>
        <vertAlign val="superscript"/>
        <sz val="12"/>
        <rFont val="Arial"/>
        <family val="2"/>
      </rPr>
      <t>1</t>
    </r>
  </si>
  <si>
    <t>in Mio. €</t>
  </si>
  <si>
    <t>2.939</t>
  </si>
  <si>
    <t>2.614</t>
  </si>
  <si>
    <t>1.838</t>
  </si>
  <si>
    <t>2.708</t>
  </si>
  <si>
    <t>3.081</t>
  </si>
  <si>
    <t>Anzahl der Aktien am Geschäftsjahresende</t>
  </si>
  <si>
    <t>in Tsd. Stück</t>
  </si>
  <si>
    <t>44.956,70</t>
  </si>
  <si>
    <t>Dividende bzw. Dividendenvorschlag</t>
  </si>
  <si>
    <t>1,60</t>
  </si>
  <si>
    <t>1,30</t>
  </si>
  <si>
    <t>1,25</t>
  </si>
  <si>
    <t>1,55</t>
  </si>
  <si>
    <t>1,45</t>
  </si>
  <si>
    <t xml:space="preserve">Ausschüttungsquote </t>
  </si>
  <si>
    <t>in %</t>
  </si>
  <si>
    <t>26</t>
  </si>
  <si>
    <t>35</t>
  </si>
  <si>
    <t>41</t>
  </si>
  <si>
    <t>28</t>
  </si>
  <si>
    <t>Dividendenrendite</t>
  </si>
  <si>
    <t>2,5</t>
  </si>
  <si>
    <t>2,2</t>
  </si>
  <si>
    <t>3,1</t>
  </si>
  <si>
    <t>2,6</t>
  </si>
  <si>
    <t>2,1</t>
  </si>
  <si>
    <t>Ergebnis je Aktie operativ</t>
  </si>
  <si>
    <t>6,10</t>
  </si>
  <si>
    <t>3,73</t>
  </si>
  <si>
    <t>3,08</t>
  </si>
  <si>
    <t>5,87</t>
  </si>
  <si>
    <t>5,21</t>
  </si>
  <si>
    <t>KGV am Geschäftsjahresende operativ  </t>
  </si>
  <si>
    <t>10,72</t>
  </si>
  <si>
    <t>15,59</t>
  </si>
  <si>
    <t>13,28</t>
  </si>
  <si>
    <t>10,26</t>
  </si>
  <si>
    <t>13,16</t>
  </si>
  <si>
    <r>
      <rPr>
        <vertAlign val="superscript"/>
        <sz val="12"/>
        <rFont val="Arial"/>
        <family val="2"/>
      </rPr>
      <t xml:space="preserve">1 </t>
    </r>
    <r>
      <rPr>
        <sz val="12"/>
        <rFont val="Arial"/>
        <family val="2"/>
      </rPr>
      <t xml:space="preserve">Xetra-Angaben.
</t>
    </r>
    <r>
      <rPr>
        <vertAlign val="superscript"/>
        <sz val="12"/>
        <rFont val="Arial"/>
        <family val="2"/>
      </rPr>
      <t xml:space="preserve">2 </t>
    </r>
    <r>
      <rPr>
        <sz val="12"/>
        <rFont val="Arial"/>
        <family val="2"/>
      </rPr>
      <t>Werte „operativ“ bereinigt um Bewertungsergebnisse aus der Anwendung des IAS 2. Dafür werden die aus der Anwendung der Durchschnittsmethode resultierenden Metallpreisschwankungen ebenso eliminiert wie nicht dauerhafte stichtagsbezogene Abwertungen und Zuschreibungen auf Metall-Vorratsbestände. Darüber hinaus erfolgt die Bereinigung um nicht realisierte stichtagsbedingte Effekte aus Marktbewertungen von Metallderivategeschäften, bezogen auf die Hauptmetallbestände unserer Hüttenstandorte. Im Anlagevermögen erfolgt die Bereinigung um nicht zahlungswirksame Effekte aus Kaufpreisallokationen (Purchase Price Allocation = PPA) seit dem GJ 2010/11.</t>
    </r>
  </si>
  <si>
    <t>Informationen zur Aktie</t>
  </si>
  <si>
    <t>Wertpapierkennnummer</t>
  </si>
  <si>
    <t>676650 </t>
  </si>
  <si>
    <t>International Securities Identification Number (ISIN) </t>
  </si>
  <si>
    <t>DE 000 67 66 504 </t>
  </si>
  <si>
    <t>Börsensegment </t>
  </si>
  <si>
    <t>MDAX </t>
  </si>
  <si>
    <t>Handelsplätze</t>
  </si>
  <si>
    <t>regulierter Markt: Frankfurt am Main und Hamburg; Freiverkehr: Berlin, Düsseldorf, Hannover, München, Stuttgart, Tradegate</t>
  </si>
  <si>
    <t>Marktsegment </t>
  </si>
  <si>
    <t>Prime Standard </t>
  </si>
  <si>
    <t>Emissionskurs </t>
  </si>
  <si>
    <t>12,78 € </t>
  </si>
  <si>
    <t>Durchschnittlicher 
Umsatz pro Tag </t>
  </si>
  <si>
    <t>124.445 Aktien im Xetra-Handel </t>
  </si>
  <si>
    <t>Börsenkürzel </t>
  </si>
  <si>
    <t>NDA </t>
  </si>
  <si>
    <t>Reuters-Kürzel </t>
  </si>
  <si>
    <t>NAFG </t>
  </si>
  <si>
    <t>Bloomberg-Kürzel </t>
  </si>
  <si>
    <t>NDA_GR</t>
  </si>
  <si>
    <t>Analysten-Coverage 2020/21</t>
  </si>
  <si>
    <t>Baader Bank</t>
  </si>
  <si>
    <t>Christian Obst</t>
  </si>
  <si>
    <t>Bankhaus Lampe 
(bis Dez. 2020)</t>
  </si>
  <si>
    <t>Marc Gabriel</t>
  </si>
  <si>
    <t>Bank of America</t>
  </si>
  <si>
    <t>Kevin Kerdoudi</t>
  </si>
  <si>
    <t>Commerzbank</t>
  </si>
  <si>
    <t>Ingo-Martin Schachel</t>
  </si>
  <si>
    <t xml:space="preserve">Deutsche Bank </t>
  </si>
  <si>
    <t>Bastian Synagowitz</t>
  </si>
  <si>
    <t>DZ Bank</t>
  </si>
  <si>
    <t>Dirk Schlamp</t>
  </si>
  <si>
    <t>Exane BNP Paribas</t>
  </si>
  <si>
    <t>Jatinder Goel</t>
  </si>
  <si>
    <t>Hauck &amp; Aufhäuser</t>
  </si>
  <si>
    <t>Henning Breiter</t>
  </si>
  <si>
    <t>Independent Research GmbH</t>
  </si>
  <si>
    <t>Sven Diermeier</t>
  </si>
  <si>
    <t>Kepler Cheuvreux</t>
  </si>
  <si>
    <t>Rochus Brauneiser</t>
  </si>
  <si>
    <t>LBBW</t>
  </si>
  <si>
    <t>Jens Münstermann</t>
  </si>
  <si>
    <t>M.M. Warburg</t>
  </si>
  <si>
    <t>Eggert Kuls</t>
  </si>
  <si>
    <t>Morgan Stanley</t>
  </si>
  <si>
    <t>Ioannis Masvoulas</t>
  </si>
  <si>
    <t>NordLB</t>
  </si>
  <si>
    <t>Holger Fechner</t>
  </si>
  <si>
    <t>Rendite auf das eingesetzte Kapital (ROCE) operativ</t>
  </si>
  <si>
    <t>in Mio. €</t>
  </si>
  <si>
    <t>30.09.2021</t>
  </si>
  <si>
    <t>30.09.2020</t>
  </si>
  <si>
    <t>Anlagevermögen ohne Finanzanlagen</t>
  </si>
  <si>
    <t>1.878</t>
  </si>
  <si>
    <t>1.836</t>
  </si>
  <si>
    <t>Vorräte</t>
  </si>
  <si>
    <t>1.770</t>
  </si>
  <si>
    <t>1.855</t>
  </si>
  <si>
    <t>Forderungen aus Lieferungen und Leistungen</t>
  </si>
  <si>
    <t>550</t>
  </si>
  <si>
    <t>490</t>
  </si>
  <si>
    <t>Sonstige Forderungen und Vermögensgegenstände</t>
  </si>
  <si>
    <t>265</t>
  </si>
  <si>
    <t>200</t>
  </si>
  <si>
    <t>– Verbindlichkeiten aus 
Lieferungen und Leistungen</t>
  </si>
  <si>
    <t>-1.406</t>
  </si>
  <si>
    <t>-1.149</t>
  </si>
  <si>
    <t>– Rückstellungen und 
sonstige Verbindlichkeiten</t>
  </si>
  <si>
    <t>-642</t>
  </si>
  <si>
    <t>-500</t>
  </si>
  <si>
    <t>Eingesetztes Kapital 
(Capital Employed) zum Stichtag</t>
  </si>
  <si>
    <t>2.415</t>
  </si>
  <si>
    <t>2.731</t>
  </si>
  <si>
    <t>Ergebnis vor Ertragsteuern (EBT)</t>
  </si>
  <si>
    <t>353</t>
  </si>
  <si>
    <t>221</t>
  </si>
  <si>
    <t>Finanzergebnis</t>
  </si>
  <si>
    <t>13</t>
  </si>
  <si>
    <t>2</t>
  </si>
  <si>
    <t>Ergebnis vor Ertragsteuern 
und Zinsen (EBIT)</t>
  </si>
  <si>
    <t>366</t>
  </si>
  <si>
    <t>223</t>
  </si>
  <si>
    <r>
      <t xml:space="preserve">Pro forma EBIT Metallo-Gruppe </t>
    </r>
    <r>
      <rPr>
        <vertAlign val="superscript"/>
        <sz val="12"/>
        <rFont val="Arial"/>
        <family val="2"/>
      </rPr>
      <t>1</t>
    </r>
  </si>
  <si>
    <t>18</t>
  </si>
  <si>
    <t>Beteiligungsergebnis At Equity</t>
  </si>
  <si>
    <t>10</t>
  </si>
  <si>
    <t>Ergebnis vor Ertragsteuern und 
Zinsen (EBIT) – adjusted</t>
  </si>
  <si>
    <t>376</t>
  </si>
  <si>
    <t>253</t>
  </si>
  <si>
    <t>Rendite auf das eingesetzte Kapital 
(operativer ROCE)</t>
  </si>
  <si>
    <t>15,6 %</t>
  </si>
  <si>
    <t>9,3 %</t>
  </si>
  <si>
    <r>
      <rPr>
        <vertAlign val="superscript"/>
        <sz val="12"/>
        <rFont val="Arial"/>
        <family val="2"/>
      </rPr>
      <t>1</t>
    </r>
    <r>
      <rPr>
        <sz val="12"/>
        <rFont val="Arial"/>
        <family val="2"/>
      </rPr>
      <t xml:space="preserve"> Im Vojahr vier Monate bereits im EBIT enthalten, acht Monate pro forma.</t>
    </r>
  </si>
  <si>
    <t>2016/17</t>
  </si>
  <si>
    <r>
      <t xml:space="preserve">Absolute Anzahl der Unfälle (LTI) </t>
    </r>
    <r>
      <rPr>
        <vertAlign val="superscript"/>
        <sz val="12"/>
        <rFont val="Arial"/>
        <family val="2"/>
      </rPr>
      <t>1</t>
    </r>
  </si>
  <si>
    <t>47</t>
  </si>
  <si>
    <t xml:space="preserve">5,9 </t>
  </si>
  <si>
    <t>4,8</t>
  </si>
  <si>
    <r>
      <rPr>
        <vertAlign val="superscript"/>
        <sz val="12"/>
        <rFont val="Arial"/>
        <family val="2"/>
      </rPr>
      <t>1</t>
    </r>
    <r>
      <rPr>
        <sz val="12"/>
        <rFont val="Arial"/>
        <family val="2"/>
      </rPr>
      <t xml:space="preserve"> Ab 01.06.2020 inkl. der Standorte Beerse (Belgien) und Berango (Spanien).
Ab 01.06.2021 ohne Cablo Metall-Recycling und Handel GmbH, Fehrbellin (seit
01.06.2021 dem Joint Venture Cablo GmbH mit dem Recyclingunternehmen TSR Recycling GmbH &amp; Co. KG zugehörig, an dem Aurubis einen 40 %igen Anteil hält) sowie ohne Schwermetall Halbzeugwerk GmbH &amp; Co. KG.
</t>
    </r>
    <r>
      <rPr>
        <vertAlign val="superscript"/>
        <sz val="12"/>
        <rFont val="Arial"/>
        <family val="2"/>
      </rPr>
      <t>2</t>
    </r>
    <r>
      <rPr>
        <sz val="12"/>
        <rFont val="Arial"/>
        <family val="2"/>
      </rPr>
      <t xml:space="preserve"> Standorte Beerse (Belgien) und Berango (Spanien) ab 2019/20 für das gesamte Geschäftsjahr für die Vergleichbarkeit der KPI miteinbezogen.</t>
    </r>
  </si>
  <si>
    <t>Überleitung der Konzern-Gewinn- und Verlustrechnung</t>
  </si>
  <si>
    <t>12 Monate 2020/21</t>
  </si>
  <si>
    <t>12 Monate 2019/20</t>
  </si>
  <si>
    <t>Bereinigungs-
effekte</t>
  </si>
  <si>
    <t>IFRS</t>
  </si>
  <si>
    <t>Vorräte/
Anlage-
vermögen</t>
  </si>
  <si>
    <t>operativ</t>
  </si>
  <si>
    <t>Umsatzerlöse</t>
  </si>
  <si>
    <t>16.300</t>
  </si>
  <si>
    <t>0 </t>
  </si>
  <si>
    <t>12.429</t>
  </si>
  <si>
    <t>Veränderung des Bestands an fertigen und unfertigen Erzeugnissen</t>
  </si>
  <si>
    <t>146</t>
  </si>
  <si>
    <t>-222</t>
  </si>
  <si>
    <t>-76</t>
  </si>
  <si>
    <t>118</t>
  </si>
  <si>
    <t>-108</t>
  </si>
  <si>
    <t>Andere aktivierte Eigenleistungen</t>
  </si>
  <si>
    <t>32</t>
  </si>
  <si>
    <t>23</t>
  </si>
  <si>
    <t xml:space="preserve">0 </t>
  </si>
  <si>
    <t>Sonstige betriebliche Erträge</t>
  </si>
  <si>
    <t>73</t>
  </si>
  <si>
    <t>33</t>
  </si>
  <si>
    <t>Materialaufwand</t>
  </si>
  <si>
    <t>-14.637</t>
  </si>
  <si>
    <t>-262</t>
  </si>
  <si>
    <t>-14.899</t>
  </si>
  <si>
    <t>-11.199</t>
  </si>
  <si>
    <t>-63</t>
  </si>
  <si>
    <t>-11.262</t>
  </si>
  <si>
    <t>Rohergebnis</t>
  </si>
  <si>
    <t>1.914</t>
  </si>
  <si>
    <t>-484</t>
  </si>
  <si>
    <t>1.430</t>
  </si>
  <si>
    <t>1.404</t>
  </si>
  <si>
    <t>-171</t>
  </si>
  <si>
    <t>1.233</t>
  </si>
  <si>
    <t>Personalaufwand</t>
  </si>
  <si>
    <t>-554</t>
  </si>
  <si>
    <t>-553</t>
  </si>
  <si>
    <t>Abschreibungen auf immaterielle Vermögenswerte und Sachanlagen</t>
  </si>
  <si>
    <t>-219</t>
  </si>
  <si>
    <t>20</t>
  </si>
  <si>
    <t>-199</t>
  </si>
  <si>
    <t>-210</t>
  </si>
  <si>
    <t>-192</t>
  </si>
  <si>
    <t>Sonstige betriebliche Aufwendungen</t>
  </si>
  <si>
    <t>-311</t>
  </si>
  <si>
    <t>-265</t>
  </si>
  <si>
    <t>Betriebsergebnis (EBIT)</t>
  </si>
  <si>
    <t>830</t>
  </si>
  <si>
    <t>-464</t>
  </si>
  <si>
    <t>-153</t>
  </si>
  <si>
    <t>Ergebnis aus At Equity bewerteten Anteilen</t>
  </si>
  <si>
    <t>-8</t>
  </si>
  <si>
    <t>6</t>
  </si>
  <si>
    <t xml:space="preserve">7 </t>
  </si>
  <si>
    <t>Zinserträge</t>
  </si>
  <si>
    <t>4</t>
  </si>
  <si>
    <t>4 </t>
  </si>
  <si>
    <t>7</t>
  </si>
  <si>
    <t>Zinsaufwendungen</t>
  </si>
  <si>
    <t>-18</t>
  </si>
  <si>
    <t>-19</t>
  </si>
  <si>
    <t>Übrige finanzielle Aufwendungen</t>
  </si>
  <si>
    <t>-9</t>
  </si>
  <si>
    <t>-3</t>
  </si>
  <si>
    <t>Ergebnis vor Ertragsteuern (EBT)</t>
  </si>
  <si>
    <t>825</t>
  </si>
  <si>
    <t>-472</t>
  </si>
  <si>
    <t>367</t>
  </si>
  <si>
    <t>-146</t>
  </si>
  <si>
    <t>Steuern vom Einkommen und vom Ertrag</t>
  </si>
  <si>
    <t>-212</t>
  </si>
  <si>
    <t>125</t>
  </si>
  <si>
    <t>-87</t>
  </si>
  <si>
    <t>-102</t>
  </si>
  <si>
    <t>49</t>
  </si>
  <si>
    <t xml:space="preserve">-54 </t>
  </si>
  <si>
    <t xml:space="preserve">Konzernergebnis </t>
  </si>
  <si>
    <t>613</t>
  </si>
  <si>
    <t>-347</t>
  </si>
  <si>
    <t>266</t>
  </si>
  <si>
    <t>265 </t>
  </si>
  <si>
    <t>-97</t>
  </si>
  <si>
    <t>167</t>
  </si>
  <si>
    <t>Erläuterungen zur Darstellung und zu den Bereinigungseffekten finden sich unter Ertrags-, Vermögens- und Finanzlage des Aurubis-Konzerns.</t>
  </si>
  <si>
    <t>Aufteilung Umsatzerlöse</t>
  </si>
  <si>
    <t>in %</t>
  </si>
  <si>
    <t>Inland</t>
  </si>
  <si>
    <t>44</t>
  </si>
  <si>
    <t>Europäische Union</t>
  </si>
  <si>
    <t>34</t>
  </si>
  <si>
    <t>27</t>
  </si>
  <si>
    <t>Übriges Europa</t>
  </si>
  <si>
    <t>8</t>
  </si>
  <si>
    <t>Sonstige</t>
  </si>
  <si>
    <t>25</t>
  </si>
  <si>
    <t>Gesamt</t>
  </si>
  <si>
    <t>100</t>
  </si>
  <si>
    <t>Entwicklung der Finanzverbindlichkeiten</t>
  </si>
  <si>
    <t>Langfristige Verbindlichkeiten 
gegenüber Kreditinstituten</t>
  </si>
  <si>
    <t>400</t>
  </si>
  <si>
    <t>Langfristige Verbindlichkeiten aus Leasing</t>
  </si>
  <si>
    <t>45</t>
  </si>
  <si>
    <t>53</t>
  </si>
  <si>
    <t>Langfristige Finanzverbindlichkeiten</t>
  </si>
  <si>
    <t>445</t>
  </si>
  <si>
    <t>556</t>
  </si>
  <si>
    <t>Kurzfristige Verbindlichkeiten 
gegenüber Kreditinstituten</t>
  </si>
  <si>
    <t>127</t>
  </si>
  <si>
    <t>15</t>
  </si>
  <si>
    <t>Kurzfristige Verbindlichkeiten aus Leasing</t>
  </si>
  <si>
    <t>11</t>
  </si>
  <si>
    <t>12</t>
  </si>
  <si>
    <t>Kurzfristige Finanzverbindlichkeiten</t>
  </si>
  <si>
    <t>138</t>
  </si>
  <si>
    <t>Finanzverbindlichkeiten</t>
  </si>
  <si>
    <t>582</t>
  </si>
  <si>
    <t>583</t>
  </si>
  <si>
    <t>IFRS-Bilanzstruktur des Konzerns</t>
  </si>
  <si>
    <t>Anlagevermögen</t>
  </si>
  <si>
    <t>30</t>
  </si>
  <si>
    <t>42</t>
  </si>
  <si>
    <t>Forderungen etc.</t>
  </si>
  <si>
    <t>14</t>
  </si>
  <si>
    <t>Zahlungsmittel und Zahlungsmitteläquivalente</t>
  </si>
  <si>
    <t>9</t>
  </si>
  <si>
    <t>Eigenkapital</t>
  </si>
  <si>
    <t>52</t>
  </si>
  <si>
    <t>Rückstellungen</t>
  </si>
  <si>
    <t>Verbindlichkeiten</t>
  </si>
  <si>
    <t>36</t>
  </si>
  <si>
    <t>Überleitung der Konzernbilanz</t>
  </si>
  <si>
    <t>Bereinigungseffekte</t>
  </si>
  <si>
    <t>IFRS 5</t>
  </si>
  <si>
    <t>Anlage-vermögen</t>
  </si>
  <si>
    <t>AKTIVA</t>
  </si>
  <si>
    <t>1.958</t>
  </si>
  <si>
    <t>-20</t>
  </si>
  <si>
    <t>-4</t>
  </si>
  <si>
    <t>1.943</t>
  </si>
  <si>
    <t>1.904</t>
  </si>
  <si>
    <t>3 </t>
  </si>
  <si>
    <t>-11</t>
  </si>
  <si>
    <t>-25</t>
  </si>
  <si>
    <t>1.871</t>
  </si>
  <si>
    <t>Latente Steuern</t>
  </si>
  <si>
    <t>Langfristige Forderungen und sonstige Vermögenswerte</t>
  </si>
  <si>
    <t>37</t>
  </si>
  <si>
    <t>2.804</t>
  </si>
  <si>
    <t>62</t>
  </si>
  <si>
    <t>-1.096</t>
  </si>
  <si>
    <t>2.464</t>
  </si>
  <si>
    <t>-612</t>
  </si>
  <si>
    <t>Kurzfristige Forderungen und sonstige Vermögenswerte</t>
  </si>
  <si>
    <t>716</t>
  </si>
  <si>
    <t>760</t>
  </si>
  <si>
    <t>629</t>
  </si>
  <si>
    <t>5 </t>
  </si>
  <si>
    <t>634</t>
  </si>
  <si>
    <t>942</t>
  </si>
  <si>
    <t>965</t>
  </si>
  <si>
    <t>481</t>
  </si>
  <si>
    <t>Zur Veräußerung gehaltene Vermögenswerte</t>
  </si>
  <si>
    <t>-138</t>
  </si>
  <si>
    <t>-11 </t>
  </si>
  <si>
    <t xml:space="preserve">Summe Aktiva </t>
  </si>
  <si>
    <t>6.613</t>
  </si>
  <si>
    <t>-1.116</t>
  </si>
  <si>
    <t>5.493</t>
  </si>
  <si>
    <t>5.534</t>
  </si>
  <si>
    <t>4.897</t>
  </si>
  <si>
    <t>PASSIVA</t>
  </si>
  <si>
    <t>3.443</t>
  </si>
  <si>
    <t>-793</t>
  </si>
  <si>
    <t>-2</t>
  </si>
  <si>
    <t>2.648</t>
  </si>
  <si>
    <t>2.851</t>
  </si>
  <si>
    <t>-426</t>
  </si>
  <si>
    <t>-22</t>
  </si>
  <si>
    <t>2.403</t>
  </si>
  <si>
    <t>443</t>
  </si>
  <si>
    <t>-323</t>
  </si>
  <si>
    <t>302</t>
  </si>
  <si>
    <t>1</t>
  </si>
  <si>
    <t>-186</t>
  </si>
  <si>
    <t>114</t>
  </si>
  <si>
    <t>Langfristige Rückstellungen</t>
  </si>
  <si>
    <t>291</t>
  </si>
  <si>
    <t>293</t>
  </si>
  <si>
    <t>332</t>
  </si>
  <si>
    <t>Langfristige Verbindlichkeiten</t>
  </si>
  <si>
    <t>504</t>
  </si>
  <si>
    <t>578</t>
  </si>
  <si>
    <t>Kurzfristige Rückstellungen</t>
  </si>
  <si>
    <t>67</t>
  </si>
  <si>
    <t>69</t>
  </si>
  <si>
    <t>78</t>
  </si>
  <si>
    <t>Kurzfristige Verbindlichkeiten</t>
  </si>
  <si>
    <t>1.828</t>
  </si>
  <si>
    <t>1.861</t>
  </si>
  <si>
    <t>1.386</t>
  </si>
  <si>
    <t>1.392</t>
  </si>
  <si>
    <t>Verbindlichkeiten aus zur Veräußerung gehaltenen Vermögenswerten</t>
  </si>
  <si>
    <t>38</t>
  </si>
  <si>
    <t>-38</t>
  </si>
  <si>
    <t>-7</t>
  </si>
  <si>
    <t xml:space="preserve">Summe Passiva </t>
  </si>
  <si>
    <t>Rendite auf das eingesetzte Kapital (ROCE) (operativ)</t>
  </si>
  <si>
    <t>1.877</t>
  </si>
  <si>
    <r>
      <t xml:space="preserve">Pro forma EBIT Metallo </t>
    </r>
    <r>
      <rPr>
        <vertAlign val="superscript"/>
        <sz val="12"/>
        <rFont val="Arial"/>
        <family val="2"/>
      </rPr>
      <t>1</t>
    </r>
  </si>
  <si>
    <t>Finanzkennzahlen des Konzerns (operativ)</t>
  </si>
  <si>
    <r>
      <t xml:space="preserve">Schuldendeckung = Netto-
Finanzposition </t>
    </r>
    <r>
      <rPr>
        <vertAlign val="superscript"/>
        <sz val="12"/>
        <rFont val="Arial"/>
        <family val="2"/>
      </rPr>
      <t>1</t>
    </r>
    <r>
      <rPr>
        <sz val="12"/>
        <rFont val="Arial"/>
        <family val="2"/>
      </rPr>
      <t>/EBITDA</t>
    </r>
  </si>
  <si>
    <t>-0,7</t>
  </si>
  <si>
    <t>0,2</t>
  </si>
  <si>
    <t>Zinsdeckung = EBITDA/Zinsergebnis</t>
  </si>
  <si>
    <t>38,0</t>
  </si>
  <si>
    <t>31,3</t>
  </si>
  <si>
    <r>
      <rPr>
        <vertAlign val="superscript"/>
        <sz val="12"/>
        <rFont val="Arial"/>
        <family val="2"/>
      </rPr>
      <t>1</t>
    </r>
    <r>
      <rPr>
        <sz val="12"/>
        <rFont val="Arial"/>
        <family val="2"/>
      </rPr>
      <t xml:space="preserve"> (-) Guthaben/ (+) Verschuldung</t>
    </r>
  </si>
  <si>
    <t>Liquitäts- und Finanzierungsanalyse</t>
  </si>
  <si>
    <t>12 Monate</t>
  </si>
  <si>
    <t>Mittelzufluss aus betrieblicher 
Geschäftstätigkeit (Netto-Cashflow)</t>
  </si>
  <si>
    <t>812</t>
  </si>
  <si>
    <t>459</t>
  </si>
  <si>
    <t>Mittelabfluss aus Investionstätigkeit</t>
  </si>
  <si>
    <t>-232</t>
  </si>
  <si>
    <t>-556</t>
  </si>
  <si>
    <t>Erwerb eigener Anteile</t>
  </si>
  <si>
    <t>-39</t>
  </si>
  <si>
    <t>Zinsauszahlung</t>
  </si>
  <si>
    <t>-16</t>
  </si>
  <si>
    <t>Dividendenzahlung</t>
  </si>
  <si>
    <t>-57</t>
  </si>
  <si>
    <t>-56</t>
  </si>
  <si>
    <t>Free Cashflow</t>
  </si>
  <si>
    <t>488</t>
  </si>
  <si>
    <t>-208</t>
  </si>
  <si>
    <t>Ein- und Auszahlungen aus Finanzverbindlichkeiten</t>
  </si>
  <si>
    <t>248</t>
  </si>
  <si>
    <t>Veränderung der Zahlungsmittel</t>
  </si>
  <si>
    <t>485</t>
  </si>
  <si>
    <t>40</t>
  </si>
  <si>
    <t>Zahlungsmittel zum Stichtag</t>
  </si>
  <si>
    <t>Netto-Finanzposition im Konzern</t>
  </si>
  <si>
    <t>Zahlungsmittel und 
Zahlungsmitteläquivalente</t>
  </si>
  <si>
    <t>Netto-Finanzposition</t>
  </si>
  <si>
    <t>383</t>
  </si>
  <si>
    <t>Kennzahlen Segment Metal Refining &amp; Processing</t>
  </si>
  <si>
    <t>2020/21 operativ</t>
  </si>
  <si>
    <r>
      <t xml:space="preserve">2019/20
operativ </t>
    </r>
    <r>
      <rPr>
        <vertAlign val="superscript"/>
        <sz val="12"/>
        <rFont val="Arial"/>
        <family val="2"/>
      </rPr>
      <t>1</t>
    </r>
  </si>
  <si>
    <t>Gesamtumsätze</t>
  </si>
  <si>
    <t>15.079</t>
  </si>
  <si>
    <t>11.488</t>
  </si>
  <si>
    <t>Operatives EBITDA</t>
  </si>
  <si>
    <t>588</t>
  </si>
  <si>
    <t>461</t>
  </si>
  <si>
    <t>Abschreibungen</t>
  </si>
  <si>
    <t>-180</t>
  </si>
  <si>
    <t>-170</t>
  </si>
  <si>
    <t>Operatives EBIT</t>
  </si>
  <si>
    <t>409</t>
  </si>
  <si>
    <t>Operatives EBT</t>
  </si>
  <si>
    <t>399</t>
  </si>
  <si>
    <t>285</t>
  </si>
  <si>
    <t>Investitionen</t>
  </si>
  <si>
    <t>227</t>
  </si>
  <si>
    <t>202</t>
  </si>
  <si>
    <t>Operativer ROCE</t>
  </si>
  <si>
    <t xml:space="preserve">18,9 % </t>
  </si>
  <si>
    <t>12,6 %</t>
  </si>
  <si>
    <t>Capital Employed</t>
  </si>
  <si>
    <t>2.151</t>
  </si>
  <si>
    <t>2.438</t>
  </si>
  <si>
    <t>Mitarbeiterzahl (Durchschnitt)</t>
  </si>
  <si>
    <t>5.237</t>
  </si>
  <si>
    <t>4.935</t>
  </si>
  <si>
    <r>
      <rPr>
        <vertAlign val="superscript"/>
        <sz val="12"/>
        <rFont val="Arial"/>
        <family val="2"/>
      </rPr>
      <t>1</t>
    </r>
    <r>
      <rPr>
        <sz val="12"/>
        <rFont val="Arial"/>
        <family val="2"/>
      </rPr>
      <t xml:space="preserve"> Metallo für vier Monate enthalten. Vorjahreswerte teilweise angepasst.</t>
    </r>
  </si>
  <si>
    <t>Verkaufsmengen anderer Metalle</t>
  </si>
  <si>
    <r>
      <t xml:space="preserve">2019/20 </t>
    </r>
    <r>
      <rPr>
        <vertAlign val="superscript"/>
        <sz val="12"/>
        <rFont val="Arial"/>
        <family val="2"/>
      </rPr>
      <t>1 </t>
    </r>
  </si>
  <si>
    <t>Gold</t>
  </si>
  <si>
    <t>t</t>
  </si>
  <si>
    <t>Silber</t>
  </si>
  <si>
    <t>949</t>
  </si>
  <si>
    <t>972</t>
  </si>
  <si>
    <t>Blei</t>
  </si>
  <si>
    <t>40.717</t>
  </si>
  <si>
    <t>28.014</t>
  </si>
  <si>
    <t>Nickel</t>
  </si>
  <si>
    <t>3.900</t>
  </si>
  <si>
    <t>3.395</t>
  </si>
  <si>
    <t>Zinn</t>
  </si>
  <si>
    <t>10.043</t>
  </si>
  <si>
    <t>4.213</t>
  </si>
  <si>
    <t>Zink</t>
  </si>
  <si>
    <t>8.809</t>
  </si>
  <si>
    <t>3.565</t>
  </si>
  <si>
    <t>Nebenmetalle</t>
  </si>
  <si>
    <t>977</t>
  </si>
  <si>
    <t>807</t>
  </si>
  <si>
    <t>Platingruppe (PGM)</t>
  </si>
  <si>
    <t>kg</t>
  </si>
  <si>
    <t>8.722</t>
  </si>
  <si>
    <t>8.935</t>
  </si>
  <si>
    <r>
      <rPr>
        <vertAlign val="superscript"/>
        <sz val="12"/>
        <rFont val="Arial"/>
        <family val="2"/>
      </rPr>
      <t>1</t>
    </r>
    <r>
      <rPr>
        <sz val="12"/>
        <rFont val="Arial"/>
        <family val="2"/>
      </rPr>
      <t xml:space="preserve"> Metallo-Standorte für vier Monate berücksichtigt. </t>
    </r>
  </si>
  <si>
    <t>Kennzahlen Segment Flat Rolled Products</t>
  </si>
  <si>
    <t>2019/20 operativ</t>
  </si>
  <si>
    <t>1.432</t>
  </si>
  <si>
    <t>1.086</t>
  </si>
  <si>
    <t xml:space="preserve">Operativer ROCE </t>
  </si>
  <si>
    <t>6,6 %</t>
  </si>
  <si>
    <t>3,0 %</t>
  </si>
  <si>
    <t xml:space="preserve">Capital Employed </t>
  </si>
  <si>
    <t>316</t>
  </si>
  <si>
    <t>1.615</t>
  </si>
  <si>
    <t>1.632</t>
  </si>
  <si>
    <t>Gewinn- und Verlustrechnung</t>
  </si>
  <si>
    <t>11.612</t>
  </si>
  <si>
    <t>9.005</t>
  </si>
  <si>
    <t>Bestandsveränderungen/
aktivierte Eigenleistungen</t>
  </si>
  <si>
    <t>24</t>
  </si>
  <si>
    <t>124</t>
  </si>
  <si>
    <t>50</t>
  </si>
  <si>
    <t>-11.129</t>
  </si>
  <si>
    <t>-8.481</t>
  </si>
  <si>
    <t>Rohertrag</t>
  </si>
  <si>
    <t>647</t>
  </si>
  <si>
    <t>598</t>
  </si>
  <si>
    <t>-297</t>
  </si>
  <si>
    <t>-282</t>
  </si>
  <si>
    <t>Abschreibungen auf immaterielle Vermögensgegenstände und Sachanlagen</t>
  </si>
  <si>
    <t>-66</t>
  </si>
  <si>
    <t>-60</t>
  </si>
  <si>
    <t>-155</t>
  </si>
  <si>
    <t>-148</t>
  </si>
  <si>
    <t>Betriebsergebnis (EBIT)</t>
  </si>
  <si>
    <t>129</t>
  </si>
  <si>
    <t>108</t>
  </si>
  <si>
    <t>Finanzergebnis </t>
  </si>
  <si>
    <t>135</t>
  </si>
  <si>
    <t>105</t>
  </si>
  <si>
    <t>Ergebnis der gewöhnlichen Geschäftstätigkeit (EBT)</t>
  </si>
  <si>
    <t>264</t>
  </si>
  <si>
    <t>213</t>
  </si>
  <si>
    <t xml:space="preserve">Steuern </t>
  </si>
  <si>
    <t>-33</t>
  </si>
  <si>
    <t>-36</t>
  </si>
  <si>
    <t xml:space="preserve">Jahresüberschuss </t>
  </si>
  <si>
    <t>231</t>
  </si>
  <si>
    <t>177</t>
  </si>
  <si>
    <t>Bilanzstruktur der Aurubis AG</t>
  </si>
  <si>
    <t>55</t>
  </si>
  <si>
    <t>19</t>
  </si>
  <si>
    <t>Flüssige Mittel</t>
  </si>
  <si>
    <t>17</t>
  </si>
  <si>
    <t>Potenzieller Ergebniseffekt</t>
  </si>
  <si>
    <t>&gt; 1</t>
  </si>
  <si>
    <t>&gt; 5</t>
  </si>
  <si>
    <t>&gt; 20</t>
  </si>
  <si>
    <t>&gt; 50</t>
  </si>
  <si>
    <t>Wahrscheinlichkeit</t>
  </si>
  <si>
    <t>hoch</t>
  </si>
  <si>
    <t>mittel</t>
  </si>
  <si>
    <t xml:space="preserve">mittel </t>
  </si>
  <si>
    <t>gering</t>
  </si>
  <si>
    <t>unwahrscheinlich</t>
  </si>
  <si>
    <t>Konzern-Gewinn- und Verlustrechnung 
vom 01.10. bis 30.09. nach IFRS</t>
  </si>
  <si>
    <t>in T€</t>
  </si>
  <si>
    <t>Anhang-Nr.</t>
  </si>
  <si>
    <t>12 Monate
2019/20</t>
  </si>
  <si>
    <t>16.299.837</t>
  </si>
  <si>
    <t>12.428.542</t>
  </si>
  <si>
    <t>146.354</t>
  </si>
  <si>
    <t>117.996</t>
  </si>
  <si>
    <t>3</t>
  </si>
  <si>
    <t>31.898</t>
  </si>
  <si>
    <t>22.517</t>
  </si>
  <si>
    <t>72.845</t>
  </si>
  <si>
    <t>33.407</t>
  </si>
  <si>
    <t>5</t>
  </si>
  <si>
    <t>-14.637.048</t>
  </si>
  <si>
    <t>-11.198.139</t>
  </si>
  <si>
    <t>1.913.886</t>
  </si>
  <si>
    <t>1.404.323</t>
  </si>
  <si>
    <t>-554.162</t>
  </si>
  <si>
    <t>-552.572</t>
  </si>
  <si>
    <t>-218.962</t>
  </si>
  <si>
    <t>-209.826</t>
  </si>
  <si>
    <t>-310.860</t>
  </si>
  <si>
    <t>-266.333</t>
  </si>
  <si>
    <t>829.902</t>
  </si>
  <si>
    <t>375.592</t>
  </si>
  <si>
    <t>18.705</t>
  </si>
  <si>
    <t>6.455</t>
  </si>
  <si>
    <t>3.613</t>
  </si>
  <si>
    <t>6.679</t>
  </si>
  <si>
    <t>-18.478</t>
  </si>
  <si>
    <t>-18.832</t>
  </si>
  <si>
    <t>Übrige finanzielle Erträge</t>
  </si>
  <si>
    <t>88</t>
  </si>
  <si>
    <t>-8.454</t>
  </si>
  <si>
    <t>-2.659</t>
  </si>
  <si>
    <t>825.295</t>
  </si>
  <si>
    <t>367.323</t>
  </si>
  <si>
    <t>-212.314</t>
  </si>
  <si>
    <t>-101.960</t>
  </si>
  <si>
    <t>Konzernergebnis</t>
  </si>
  <si>
    <t>612.981</t>
  </si>
  <si>
    <t>265.363</t>
  </si>
  <si>
    <t>Auf Aktionäre der Aurubis AG entfallendes Konzernergebnis</t>
  </si>
  <si>
    <t>612.796</t>
  </si>
  <si>
    <t>265.172</t>
  </si>
  <si>
    <t>Auf nicht beherrschende Anteile entfallendes Konzernergebnis</t>
  </si>
  <si>
    <t>185</t>
  </si>
  <si>
    <t>191</t>
  </si>
  <si>
    <t>Unverwässertes Ergebnis je Aktie (in €)</t>
  </si>
  <si>
    <t>14,03</t>
  </si>
  <si>
    <t>5,95</t>
  </si>
  <si>
    <t>Verwässertes Ergebnis je Aktie (in €)</t>
  </si>
  <si>
    <t>Konzern-Gesamtergebnisrechnung 
vom 01.10. bis 30.09. nach IFRS</t>
  </si>
  <si>
    <t>Positionen, die zukünftig in den Gewinn/Verlust reklassifizierbar sind</t>
  </si>
  <si>
    <t>Marktbewertung von Cashflow-Sicherungen</t>
  </si>
  <si>
    <t>-13.336</t>
  </si>
  <si>
    <t>38.602</t>
  </si>
  <si>
    <t>Kosten der Absicherung</t>
  </si>
  <si>
    <t>-1.411</t>
  </si>
  <si>
    <t>2.071</t>
  </si>
  <si>
    <t>Veränderungen aus der Währungsumrechnung</t>
  </si>
  <si>
    <t>1.690</t>
  </si>
  <si>
    <t>-639</t>
  </si>
  <si>
    <t>Ertragsteuern</t>
  </si>
  <si>
    <t>2.511</t>
  </si>
  <si>
    <t>-8.554</t>
  </si>
  <si>
    <t>Nach der Equity-Methode bilanzierte Finanzanlagen – 
Anteil am sonstigen Ergebnis, nach Steuern</t>
  </si>
  <si>
    <t>3.652</t>
  </si>
  <si>
    <t>Positionen, die nicht in den Gewinn/Verlust 
reklassifizierbar sind</t>
  </si>
  <si>
    <t>Marktbewertung von Finanzinvestitionen</t>
  </si>
  <si>
    <t>27.224</t>
  </si>
  <si>
    <t>-2.193</t>
  </si>
  <si>
    <t>Neubewertung der Nettoschuld von 
leistungsorientierten Verpflichtungen</t>
  </si>
  <si>
    <t>49.566</t>
  </si>
  <si>
    <t>84.083</t>
  </si>
  <si>
    <t>-15.255</t>
  </si>
  <si>
    <t>-27.914</t>
  </si>
  <si>
    <t>Nach der Equity-Methode bilanzierte Finanzanlagen – Neubewertung der Nettoschuld von leistungsorientierten Verpflichtungen, nach Steuern</t>
  </si>
  <si>
    <t>70</t>
  </si>
  <si>
    <t>Sonstiges Ergebnis</t>
  </si>
  <si>
    <t>54.648</t>
  </si>
  <si>
    <t>85.526</t>
  </si>
  <si>
    <t>Konzern-Gesamtergebnis</t>
  </si>
  <si>
    <t>667.629</t>
  </si>
  <si>
    <t>350.889</t>
  </si>
  <si>
    <t>Auf Aktionäre der Aurubis AG entfallendes Konzerngesamtergebnis</t>
  </si>
  <si>
    <t>667.442</t>
  </si>
  <si>
    <t>350.699</t>
  </si>
  <si>
    <t>Auf nicht beherrschende Anteile entfallendes Konzerngesamtergebnis</t>
  </si>
  <si>
    <t>187</t>
  </si>
  <si>
    <t>190</t>
  </si>
  <si>
    <t>Konzernbilanz Aktiva nach IFRS</t>
  </si>
  <si>
    <t>Immaterielle Vermögenswerte</t>
  </si>
  <si>
    <t>158.733</t>
  </si>
  <si>
    <t>171.945</t>
  </si>
  <si>
    <t>Sachanlagen</t>
  </si>
  <si>
    <t>16</t>
  </si>
  <si>
    <t>1.656.927</t>
  </si>
  <si>
    <t>1.640.800</t>
  </si>
  <si>
    <t>Finanzanlagen</t>
  </si>
  <si>
    <t>65.405</t>
  </si>
  <si>
    <t>35.616</t>
  </si>
  <si>
    <t>At Equity bewertete Anteile</t>
  </si>
  <si>
    <t>76.644</t>
  </si>
  <si>
    <t>55.453</t>
  </si>
  <si>
    <t>Latente Steuern </t>
  </si>
  <si>
    <t>18.076</t>
  </si>
  <si>
    <t>8.711</t>
  </si>
  <si>
    <t>Langfristige finanzielle Vermögenswerte</t>
  </si>
  <si>
    <t>21</t>
  </si>
  <si>
    <t>33.878</t>
  </si>
  <si>
    <t>34.619</t>
  </si>
  <si>
    <t>Sonstige langfristige nicht finanzielle Vermögenswerte</t>
  </si>
  <si>
    <t>2.937</t>
  </si>
  <si>
    <t>Langfristige Vermögenswerte</t>
  </si>
  <si>
    <t>2.012.600</t>
  </si>
  <si>
    <t>1.948.574</t>
  </si>
  <si>
    <t>2.804.209</t>
  </si>
  <si>
    <t>2.463.771</t>
  </si>
  <si>
    <t>512.966</t>
  </si>
  <si>
    <t>485.282</t>
  </si>
  <si>
    <t>Sonstige kurzfristige finanzielle Vermögenswerte</t>
  </si>
  <si>
    <t>152.078</t>
  </si>
  <si>
    <t>99.252</t>
  </si>
  <si>
    <t>Sonstige kurzfristige nicht finanzielle Vermögenswerte</t>
  </si>
  <si>
    <t>51.250</t>
  </si>
  <si>
    <t>44.200</t>
  </si>
  <si>
    <t>22</t>
  </si>
  <si>
    <t>942.435</t>
  </si>
  <si>
    <t>481.064</t>
  </si>
  <si>
    <t>137.811</t>
  </si>
  <si>
    <t>11.360</t>
  </si>
  <si>
    <t>Kurzfristige Vermögenswerte</t>
  </si>
  <si>
    <t>4.600.749</t>
  </si>
  <si>
    <t>3.584.929</t>
  </si>
  <si>
    <t>Summe Aktiva</t>
  </si>
  <si>
    <t>6.613.349</t>
  </si>
  <si>
    <t>5.533.503</t>
  </si>
  <si>
    <t>Konzernbilanz Passiva nach IFRS</t>
  </si>
  <si>
    <t>Gezeichnetes Kapital</t>
  </si>
  <si>
    <t>115.089</t>
  </si>
  <si>
    <t>Kapitalrücklage</t>
  </si>
  <si>
    <t>343.032</t>
  </si>
  <si>
    <t>Eigene Anteile</t>
  </si>
  <si>
    <t>-60.248</t>
  </si>
  <si>
    <t>-41.304</t>
  </si>
  <si>
    <t>Erwirtschaftetes Konzern-Eigenkapital</t>
  </si>
  <si>
    <t>3.025.019</t>
  </si>
  <si>
    <t>2.434.664</t>
  </si>
  <si>
    <t>Kumuliertes sonstiges Ergebnis</t>
  </si>
  <si>
    <t>19.288</t>
  </si>
  <si>
    <t>-1.042</t>
  </si>
  <si>
    <t>Eigenkapital der Aktionäre der Aurubis AG</t>
  </si>
  <si>
    <t>3.442.180</t>
  </si>
  <si>
    <t>2.850.439</t>
  </si>
  <si>
    <t>Nicht beherrschende Anteile</t>
  </si>
  <si>
    <t>537</t>
  </si>
  <si>
    <t>539</t>
  </si>
  <si>
    <t>3.442.717</t>
  </si>
  <si>
    <t>2.850.978</t>
  </si>
  <si>
    <t>Rückstellungen für Pensionen und ähnliche Verpflichtungen</t>
  </si>
  <si>
    <t>213.727</t>
  </si>
  <si>
    <t>260.396</t>
  </si>
  <si>
    <t>Sonstige langfristige Rückstellungen</t>
  </si>
  <si>
    <t>77.509</t>
  </si>
  <si>
    <t>71.732</t>
  </si>
  <si>
    <t>443.568</t>
  </si>
  <si>
    <t>301.211</t>
  </si>
  <si>
    <t>444.269</t>
  </si>
  <si>
    <t>555.676</t>
  </si>
  <si>
    <t>Sonstige langfristige finanzielle Verbindlichkeiten</t>
  </si>
  <si>
    <t>57.079</t>
  </si>
  <si>
    <t>20.807</t>
  </si>
  <si>
    <t>Langfristige nicht finanzielle Verbindlichkeiten</t>
  </si>
  <si>
    <t>1.698</t>
  </si>
  <si>
    <t>1.176</t>
  </si>
  <si>
    <t>Langfristige Schulden</t>
  </si>
  <si>
    <t>1.237.850</t>
  </si>
  <si>
    <t>1.210.998</t>
  </si>
  <si>
    <t>67.068</t>
  </si>
  <si>
    <t>77.628</t>
  </si>
  <si>
    <t>Verbindlichkeiten aus Lieferungen und Leistungen</t>
  </si>
  <si>
    <t>1.386.525</t>
  </si>
  <si>
    <t>1.144.025</t>
  </si>
  <si>
    <t>Verbindlichkeiten aus Ertragsteuern</t>
  </si>
  <si>
    <t>24.004</t>
  </si>
  <si>
    <t>17.886</t>
  </si>
  <si>
    <t>137.045</t>
  </si>
  <si>
    <t>27.636</t>
  </si>
  <si>
    <t>Sonstige kurzfristige finanzielle Verbindlichkeiten</t>
  </si>
  <si>
    <t>220.981</t>
  </si>
  <si>
    <t>148.334</t>
  </si>
  <si>
    <t>Sonstige kurzfristige nicht finanzielle Verbindlichkeiten</t>
  </si>
  <si>
    <t>59.555</t>
  </si>
  <si>
    <t>48.479</t>
  </si>
  <si>
    <t>Schulden aus zur Veräußerung gehaltenen Vermögenswerten</t>
  </si>
  <si>
    <t>37.604</t>
  </si>
  <si>
    <t>7.539</t>
  </si>
  <si>
    <t>Kurzfristige Schulden</t>
  </si>
  <si>
    <t>1.932.782</t>
  </si>
  <si>
    <t>1.471.527</t>
  </si>
  <si>
    <t>Summe Passiva</t>
  </si>
  <si>
    <t>Konzern-Kapitalflussrechnung 
vom 01.10. bis 30.09. nach IFRS</t>
  </si>
  <si>
    <t>Ergebnis vor Ertragsteuern</t>
  </si>
  <si>
    <t>(Zu-) Abschreibungen auf Vermögenswerte des Anlagevermögens</t>
  </si>
  <si>
    <t>212.574</t>
  </si>
  <si>
    <t>209.653</t>
  </si>
  <si>
    <t>Veränderung der Wertberichtigungen auf Forderungen und sonstige Vermögenswerte</t>
  </si>
  <si>
    <t>646</t>
  </si>
  <si>
    <t>1.261</t>
  </si>
  <si>
    <t>Veränderung langfristiger Rückstellungen</t>
  </si>
  <si>
    <t>8.432</t>
  </si>
  <si>
    <t>1.200</t>
  </si>
  <si>
    <t>Ergebnis im Zusammenhang mit der Investitionstätigkeit</t>
  </si>
  <si>
    <t>-700</t>
  </si>
  <si>
    <t>2.230</t>
  </si>
  <si>
    <t>Bewertung von Derivaten</t>
  </si>
  <si>
    <t>49.762</t>
  </si>
  <si>
    <t>15.967</t>
  </si>
  <si>
    <t>Sonstiges nicht zahlungswirksames Ergebnis</t>
  </si>
  <si>
    <t>2.082</t>
  </si>
  <si>
    <t>6.314</t>
  </si>
  <si>
    <t>Aufwendungen und Erträge aus dem Finanzergebnis</t>
  </si>
  <si>
    <t>4.607</t>
  </si>
  <si>
    <t>8.269</t>
  </si>
  <si>
    <t>Ein-/Auszahlungen für Ertragsteuern</t>
  </si>
  <si>
    <t>-88.081</t>
  </si>
  <si>
    <t>-64.099</t>
  </si>
  <si>
    <t>Brutto-Cashflow</t>
  </si>
  <si>
    <t>1.014.617</t>
  </si>
  <si>
    <t>548.118</t>
  </si>
  <si>
    <t>Veränderung der Forderungen und sonstigen Vermögenswerte</t>
  </si>
  <si>
    <t>-90.764</t>
  </si>
  <si>
    <t>-49.149</t>
  </si>
  <si>
    <t>Veränderung der Vorräte (inkl. Bewertungseffekte)</t>
  </si>
  <si>
    <t>-397.417</t>
  </si>
  <si>
    <t>-344.988</t>
  </si>
  <si>
    <t>Veränderung kurzfristiger Rückstellungen</t>
  </si>
  <si>
    <t>-8.558</t>
  </si>
  <si>
    <t>23.675</t>
  </si>
  <si>
    <t>Veränderung der Verbindlichkeiten (ohne Finanzschulden)</t>
  </si>
  <si>
    <t>294.206</t>
  </si>
  <si>
    <t>281.283</t>
  </si>
  <si>
    <t>Mittelzufluss aus betrieblicher Geschäftstätigkeit (Netto-Cashflow)</t>
  </si>
  <si>
    <t>812.084</t>
  </si>
  <si>
    <t>458.939</t>
  </si>
  <si>
    <t>Auszahlungen für Investitionen in das Anlagevermögen</t>
  </si>
  <si>
    <t>-252.444</t>
  </si>
  <si>
    <t>-229.955</t>
  </si>
  <si>
    <t>Auszahlungen für den Erwerb von Anteilen an verbundenen Unternehmen 
abzgl. erworbener Zahlungsmittel</t>
  </si>
  <si>
    <t>-332.213</t>
  </si>
  <si>
    <t>Auszahlungen aus der Gewährung von Krediten und Darlehen an nahestehende Unternehmen</t>
  </si>
  <si>
    <t>-10.855</t>
  </si>
  <si>
    <t>-5.359</t>
  </si>
  <si>
    <t>Einzahlungen aus dem Verkauf von Anlagevermögen</t>
  </si>
  <si>
    <t>1.845</t>
  </si>
  <si>
    <t>328</t>
  </si>
  <si>
    <t>Einzahlungen aus dem Abgang von Geschäftseinheiten</t>
  </si>
  <si>
    <t>12.329</t>
  </si>
  <si>
    <t>Einzahlungen aus der Tilgung von nahestehenden Unternehmen 
gewährten Krediten und Darlehen</t>
  </si>
  <si>
    <t>8.200</t>
  </si>
  <si>
    <t>Zinseinzahlungen</t>
  </si>
  <si>
    <t>Erhaltene Dividenden</t>
  </si>
  <si>
    <t>5.257</t>
  </si>
  <si>
    <t>4.888</t>
  </si>
  <si>
    <t>Mittelabfluss aus Investitionstätigkeit</t>
  </si>
  <si>
    <t>-232.055</t>
  </si>
  <si>
    <t>-555.631</t>
  </si>
  <si>
    <t>Einzahlungen aus der Aufnahme von Finanzverbindlichkeiten</t>
  </si>
  <si>
    <t>26.275</t>
  </si>
  <si>
    <t>411.124</t>
  </si>
  <si>
    <t>Auszahlungen aus der Tilgung von Anleihen und Finanzverbindlichkeiten</t>
  </si>
  <si>
    <t>-30.524</t>
  </si>
  <si>
    <t>-162.953</t>
  </si>
  <si>
    <t>Erwerb eigener Aktien</t>
  </si>
  <si>
    <t>-18.944</t>
  </si>
  <si>
    <t>-39.288</t>
  </si>
  <si>
    <t>Zinsauszahlungen</t>
  </si>
  <si>
    <t>-15.812</t>
  </si>
  <si>
    <t>-15.996</t>
  </si>
  <si>
    <t>Dividendenzahlungen</t>
  </si>
  <si>
    <t>-56.946</t>
  </si>
  <si>
    <t>-56.386</t>
  </si>
  <si>
    <t>Mittelabfluss (Vj. Mittelzufluss) aus Finanzierungstätigkeit</t>
  </si>
  <si>
    <t>-95.951</t>
  </si>
  <si>
    <t>136.501</t>
  </si>
  <si>
    <t>484.077</t>
  </si>
  <si>
    <t>39.808</t>
  </si>
  <si>
    <t>Veränderungen aus Wechselkursänderungen</t>
  </si>
  <si>
    <t>-205</t>
  </si>
  <si>
    <t>Zahlungsmittel und Zahlungsmitteläquivalente am Anfang der Periode</t>
  </si>
  <si>
    <t>441.461</t>
  </si>
  <si>
    <t>Zahlungsmittel und Zahlungsmitteläquivalente am Ende der Periode</t>
  </si>
  <si>
    <t>965.287</t>
  </si>
  <si>
    <t>Abzüglich Zahlungsmitteln und Zahlungsmitteläquivalenten der zur Veräußerung gehaltenen Vermögenswerte am Ende der Periode</t>
  </si>
  <si>
    <t>-22.852</t>
  </si>
  <si>
    <t>Zahlungsmittel und Zahlungsmitteläquivalente am Ende der Periode (Konzernbilanz)</t>
  </si>
  <si>
    <t>Konzern-Eigenkapitalveränderungsrechnung</t>
  </si>
  <si>
    <t>in T€</t>
  </si>
  <si>
    <t>Kapital-rücklage</t>
  </si>
  <si>
    <t>Eigene 
Anteile</t>
  </si>
  <si>
    <t>Erwirt-schaftetes Konzern-Eigenkapital</t>
  </si>
  <si>
    <t>Marktbe-wertung von Cashflow- Sicherungen</t>
  </si>
  <si>
    <t>Marktbe-wertung von Finanz-investitionen</t>
  </si>
  <si>
    <t>Währungs-änderungen</t>
  </si>
  <si>
    <t>Anteile der Aktionäre der Aurubis AG</t>
  </si>
  <si>
    <t>Nicht be-herrschende Anteile</t>
  </si>
  <si>
    <t>Summe Eigenkapital</t>
  </si>
  <si>
    <t>Stand am 01.10.2019</t>
  </si>
  <si>
    <t>2.169.448</t>
  </si>
  <si>
    <t>-12.404</t>
  </si>
  <si>
    <t>-499</t>
  </si>
  <si>
    <t>-29.551</t>
  </si>
  <si>
    <t>11.661</t>
  </si>
  <si>
    <t>465</t>
  </si>
  <si>
    <t>2.597.241</t>
  </si>
  <si>
    <t>2.597.780</t>
  </si>
  <si>
    <t>-56.196</t>
  </si>
  <si>
    <t>-190</t>
  </si>
  <si>
    <t>Konzern- Gesamtergebnis</t>
  </si>
  <si>
    <t>321.412</t>
  </si>
  <si>
    <t>davon Konzernergebnis</t>
  </si>
  <si>
    <t>davon sonstiges Ergebnis</t>
  </si>
  <si>
    <t>56.241</t>
  </si>
  <si>
    <t>85.528</t>
  </si>
  <si>
    <t>-1</t>
  </si>
  <si>
    <t>85.527</t>
  </si>
  <si>
    <t>Stand am 30.09.2020</t>
  </si>
  <si>
    <t>26.198</t>
  </si>
  <si>
    <t>1.572</t>
  </si>
  <si>
    <t>-31.744</t>
  </si>
  <si>
    <t>11.022</t>
  </si>
  <si>
    <t>-8.089</t>
  </si>
  <si>
    <t>Stand am 01.10.2020</t>
  </si>
  <si>
    <t>-56.757</t>
  </si>
  <si>
    <t>-189</t>
  </si>
  <si>
    <t>647.112</t>
  </si>
  <si>
    <t>-7.872</t>
  </si>
  <si>
    <t>699</t>
  </si>
  <si>
    <t>34.317</t>
  </si>
  <si>
    <t>54.646</t>
  </si>
  <si>
    <t>Stand am 30.09.2021</t>
  </si>
  <si>
    <t>18.326</t>
  </si>
  <si>
    <t>161</t>
  </si>
  <si>
    <t>-4.520</t>
  </si>
  <si>
    <t>12.712</t>
  </si>
  <si>
    <t>-7.390</t>
  </si>
  <si>
    <t>Finanzkalender</t>
  </si>
  <si>
    <t>07.02.2022</t>
  </si>
  <si>
    <t>Quartalsmitteilung 3 Monate 2021/22</t>
  </si>
  <si>
    <t>17.02.2022</t>
  </si>
  <si>
    <t>Hauptversammlung</t>
  </si>
  <si>
    <t>10.05.2022</t>
  </si>
  <si>
    <t>Zwischenbericht 6 Monate 2021/22</t>
  </si>
  <si>
    <t>05.08.2022</t>
  </si>
  <si>
    <t>Quartalsmitteilung 9 Monate 2021/22</t>
  </si>
  <si>
    <t>07.12.2022</t>
  </si>
  <si>
    <t>Bericht zum Geschäftsjahr 2021/22</t>
  </si>
  <si>
    <t>5-Jahres-Übersicht vom Aurubis-Konzern (IFRS)</t>
  </si>
  <si>
    <t>Ergebnis</t>
  </si>
  <si>
    <t>Mio. €</t>
  </si>
  <si>
    <t>11.897</t>
  </si>
  <si>
    <t>11.694</t>
  </si>
  <si>
    <t>9.880</t>
  </si>
  <si>
    <t>EBITDA</t>
  </si>
  <si>
    <t>1.049</t>
  </si>
  <si>
    <t>585</t>
  </si>
  <si>
    <t>415</t>
  </si>
  <si>
    <t>502</t>
  </si>
  <si>
    <t>545</t>
  </si>
  <si>
    <r>
      <t xml:space="preserve">EBITDA operativ </t>
    </r>
    <r>
      <rPr>
        <vertAlign val="superscript"/>
        <sz val="12"/>
        <rFont val="Arial"/>
        <family val="2"/>
      </rPr>
      <t>1</t>
    </r>
  </si>
  <si>
    <t>565</t>
  </si>
  <si>
    <t>359</t>
  </si>
  <si>
    <t>462</t>
  </si>
  <si>
    <t>440</t>
  </si>
  <si>
    <t>EBIT</t>
  </si>
  <si>
    <t>275</t>
  </si>
  <si>
    <t>369</t>
  </si>
  <si>
    <t>424</t>
  </si>
  <si>
    <r>
      <t xml:space="preserve">EBIT operativ </t>
    </r>
    <r>
      <rPr>
        <vertAlign val="superscript"/>
        <sz val="12"/>
        <rFont val="Arial"/>
        <family val="2"/>
      </rPr>
      <t>1</t>
    </r>
  </si>
  <si>
    <t>208</t>
  </si>
  <si>
    <t>308</t>
  </si>
  <si>
    <t>EBT</t>
  </si>
  <si>
    <t>368</t>
  </si>
  <si>
    <t>408</t>
  </si>
  <si>
    <r>
      <t xml:space="preserve">EBT operativ </t>
    </r>
    <r>
      <rPr>
        <vertAlign val="superscript"/>
        <sz val="12"/>
        <rFont val="Arial"/>
        <family val="2"/>
      </rPr>
      <t>1, 2</t>
    </r>
  </si>
  <si>
    <t>192</t>
  </si>
  <si>
    <t>329</t>
  </si>
  <si>
    <t>298</t>
  </si>
  <si>
    <t>193</t>
  </si>
  <si>
    <t>294</t>
  </si>
  <si>
    <t>318</t>
  </si>
  <si>
    <r>
      <t xml:space="preserve">Konzernergebnis operativ </t>
    </r>
    <r>
      <rPr>
        <vertAlign val="superscript"/>
        <sz val="12"/>
        <rFont val="Arial"/>
        <family val="2"/>
      </rPr>
      <t>1</t>
    </r>
  </si>
  <si>
    <t>236</t>
  </si>
  <si>
    <t>Netto-Cashflow</t>
  </si>
  <si>
    <t>272</t>
  </si>
  <si>
    <t>203</t>
  </si>
  <si>
    <t>480</t>
  </si>
  <si>
    <t>256</t>
  </si>
  <si>
    <t>237</t>
  </si>
  <si>
    <t>224</t>
  </si>
  <si>
    <t>182</t>
  </si>
  <si>
    <t>175</t>
  </si>
  <si>
    <r>
      <t xml:space="preserve">ROCE operativ </t>
    </r>
    <r>
      <rPr>
        <vertAlign val="superscript"/>
        <sz val="12"/>
        <rFont val="Arial"/>
        <family val="2"/>
      </rPr>
      <t>2</t>
    </r>
  </si>
  <si>
    <t>%</t>
  </si>
  <si>
    <t>15,6</t>
  </si>
  <si>
    <t>9,3</t>
  </si>
  <si>
    <t>8,6</t>
  </si>
  <si>
    <t>15,0</t>
  </si>
  <si>
    <t>15,1</t>
  </si>
  <si>
    <t>Bilanz</t>
  </si>
  <si>
    <t>Bilanzsumme</t>
  </si>
  <si>
    <t>4.535</t>
  </si>
  <si>
    <t>4.503</t>
  </si>
  <si>
    <t>4.361</t>
  </si>
  <si>
    <t>1.560</t>
  </si>
  <si>
    <t>1.528</t>
  </si>
  <si>
    <t>1.489</t>
  </si>
  <si>
    <t>219</t>
  </si>
  <si>
    <t>210</t>
  </si>
  <si>
    <t>140</t>
  </si>
  <si>
    <t>133</t>
  </si>
  <si>
    <t>121</t>
  </si>
  <si>
    <t>2.598</t>
  </si>
  <si>
    <t>2.566</t>
  </si>
  <si>
    <t>2.366</t>
  </si>
  <si>
    <t>Aktie</t>
  </si>
  <si>
    <t>Marktkapitalisierung</t>
  </si>
  <si>
    <t>Ergebnis je Aktie</t>
  </si>
  <si>
    <t>€</t>
  </si>
  <si>
    <t>4,28</t>
  </si>
  <si>
    <t>6,52</t>
  </si>
  <si>
    <t>7,80</t>
  </si>
  <si>
    <r>
      <t xml:space="preserve">Ergebnis je Aktie operativ </t>
    </r>
    <r>
      <rPr>
        <vertAlign val="superscript"/>
        <sz val="12"/>
        <rFont val="Arial"/>
        <family val="2"/>
      </rPr>
      <t>1</t>
    </r>
  </si>
  <si>
    <r>
      <t xml:space="preserve">Dividende je Aktie </t>
    </r>
    <r>
      <rPr>
        <vertAlign val="superscript"/>
        <sz val="12"/>
        <rFont val="Arial"/>
        <family val="2"/>
      </rPr>
      <t>3</t>
    </r>
  </si>
  <si>
    <r>
      <rPr>
        <vertAlign val="superscript"/>
        <sz val="12"/>
        <rFont val="Arial"/>
        <family val="2"/>
      </rPr>
      <t xml:space="preserve">1 </t>
    </r>
    <r>
      <rPr>
        <sz val="12"/>
        <rFont val="Arial"/>
        <family val="2"/>
      </rPr>
      <t xml:space="preserve">Werte „operativ“ bereinigt um Bewertungsergebnisse aus der Anwendung des IAS 2. Dafür werden die aus der Anwendung der Durchschnittsmethode resultierenden Metallpreisschwankungen ebenso eliminiert wie nicht dauerhafte stichtagsbezogene Abwertungen und Zuschreibungen auf Metall-Vorratsbestände. Darüber hinaus erfolgt die Bereinigung um nicht realisierte stichtagsbedingte Effekte aus Marktbewertungen von Metallderivategeschäften, bezogen auf die Hauptmetallbestände unserer Hüttenstandorte. Im Anlagevermögen erfolgt zudem die Bereinigung im Sachanlagevermögen um Bewertungseinflüsse aus Kaufpreisallokationen (Purchase Price Allocation = PPA) seit dem GJ 2010/11.
</t>
    </r>
    <r>
      <rPr>
        <vertAlign val="superscript"/>
        <sz val="12"/>
        <rFont val="Arial"/>
        <family val="2"/>
      </rPr>
      <t>2</t>
    </r>
    <r>
      <rPr>
        <sz val="12"/>
        <rFont val="Arial"/>
        <family val="2"/>
      </rPr>
      <t xml:space="preserve"> Konzernsteuerungskennzahl.
</t>
    </r>
    <r>
      <rPr>
        <vertAlign val="superscript"/>
        <sz val="12"/>
        <rFont val="Arial"/>
        <family val="2"/>
      </rPr>
      <t>3</t>
    </r>
    <r>
      <rPr>
        <sz val="12"/>
        <rFont val="Arial"/>
        <family val="2"/>
      </rPr>
      <t xml:space="preserve"> Für das Jahr 2020/21 handelt es sich um einen Dividendenvorschlag.</t>
    </r>
  </si>
  <si>
    <r>
      <t xml:space="preserve">Altersstruktur zum Stichtag 30.09. </t>
    </r>
    <r>
      <rPr>
        <b/>
        <vertAlign val="superscript"/>
        <sz val="16"/>
        <rFont val="Arial"/>
        <family val="2"/>
      </rPr>
      <t>1</t>
    </r>
  </si>
  <si>
    <t>&lt; 20 Jahre</t>
  </si>
  <si>
    <t>20–29 Jahre</t>
  </si>
  <si>
    <t>944</t>
  </si>
  <si>
    <t>990</t>
  </si>
  <si>
    <t>997</t>
  </si>
  <si>
    <t>30–39 Jahre</t>
  </si>
  <si>
    <t>1.865</t>
  </si>
  <si>
    <t>1.806</t>
  </si>
  <si>
    <t>1.642</t>
  </si>
  <si>
    <t>40–49 Jahre</t>
  </si>
  <si>
    <t>1.548</t>
  </si>
  <si>
    <t>1.583</t>
  </si>
  <si>
    <t>1.467</t>
  </si>
  <si>
    <t>50–59 Jahre</t>
  </si>
  <si>
    <t>1.840</t>
  </si>
  <si>
    <t>1.912</t>
  </si>
  <si>
    <t>1.824</t>
  </si>
  <si>
    <t>60–69 Jahre</t>
  </si>
  <si>
    <t>596</t>
  </si>
  <si>
    <t>602</t>
  </si>
  <si>
    <t>584</t>
  </si>
  <si>
    <t>&gt; 69 Jahre</t>
  </si>
  <si>
    <r>
      <rPr>
        <vertAlign val="superscript"/>
        <sz val="12"/>
        <rFont val="Arial"/>
        <family val="2"/>
      </rPr>
      <t>1</t>
    </r>
    <r>
      <rPr>
        <sz val="12"/>
        <rFont val="Arial"/>
        <family val="2"/>
      </rPr>
      <t xml:space="preserve"> Ohne Auszubildende.</t>
    </r>
  </si>
  <si>
    <t xml:space="preserve">Standorte und Mitarbeiter </t>
  </si>
  <si>
    <t>Konsolidierte Standorte</t>
  </si>
  <si>
    <t>Europa</t>
  </si>
  <si>
    <t>DE</t>
  </si>
  <si>
    <t>Hamburg</t>
  </si>
  <si>
    <t>Zentrale Aurubis AG</t>
  </si>
  <si>
    <t>Aurubis Product Sales GmbH</t>
  </si>
  <si>
    <t>E. R. N. Elektro-Recycling NORD GmbH</t>
  </si>
  <si>
    <t>Peute Baustoff GmbH</t>
  </si>
  <si>
    <t>Lünen</t>
  </si>
  <si>
    <t>Stolberg</t>
  </si>
  <si>
    <t>Aurubis Stolberg 
GmbH &amp; Co. KG</t>
  </si>
  <si>
    <t>Emmerich</t>
  </si>
  <si>
    <t>Deutsche Giessdraht GmbH</t>
  </si>
  <si>
    <t>Röthenbach</t>
  </si>
  <si>
    <t>RETORTE GmbH Selenium Chemicals &amp; Metals</t>
  </si>
  <si>
    <t xml:space="preserve"> Berlin</t>
  </si>
  <si>
    <t>Konzern-
repräsentanz</t>
  </si>
  <si>
    <t>BG</t>
  </si>
  <si>
    <t xml:space="preserve">Pirdop </t>
  </si>
  <si>
    <t>Aurubis Bulgaria AD</t>
  </si>
  <si>
    <t>BE</t>
  </si>
  <si>
    <t>Olen</t>
  </si>
  <si>
    <t>Aurubis Belgium NV/SA</t>
  </si>
  <si>
    <t>Beerse</t>
  </si>
  <si>
    <t>Metallo Belgium NV</t>
  </si>
  <si>
    <t>Metallo Group 
Holding NV</t>
  </si>
  <si>
    <t>NL</t>
  </si>
  <si>
    <t>Zutphen</t>
  </si>
  <si>
    <t>Aurubis Netherlands BV</t>
  </si>
  <si>
    <t>FI</t>
  </si>
  <si>
    <t>Pori</t>
  </si>
  <si>
    <t>Aurubis Finland Oy</t>
  </si>
  <si>
    <t>IT</t>
  </si>
  <si>
    <t>Avellino</t>
  </si>
  <si>
    <t>Aurubis Italia Srl</t>
  </si>
  <si>
    <t>Mortara</t>
  </si>
  <si>
    <t>Aurubis Mortara S. p. A.</t>
  </si>
  <si>
    <t>ES</t>
  </si>
  <si>
    <t>Berango</t>
  </si>
  <si>
    <t>Metallo Spain S. L. U.</t>
  </si>
  <si>
    <t>Barcelona</t>
  </si>
  <si>
    <t xml:space="preserve">Aurubis Product Sales GmbH </t>
  </si>
  <si>
    <t>UK</t>
  </si>
  <si>
    <t>Smethwick/
Birmingham</t>
  </si>
  <si>
    <t>Aurubis UK Ltd.</t>
  </si>
  <si>
    <t>SK</t>
  </si>
  <si>
    <t>Dolný Kubín</t>
  </si>
  <si>
    <t>Aurubis Slovakia s. r. o.</t>
  </si>
  <si>
    <t>FR</t>
  </si>
  <si>
    <t>Lyon/
Septème</t>
  </si>
  <si>
    <t>Mitarbeiter Europa</t>
  </si>
  <si>
    <t>USA</t>
  </si>
  <si>
    <t>Buffalo</t>
  </si>
  <si>
    <t>Aurubis Buffalo Inc.</t>
  </si>
  <si>
    <t>Mitarbeiter USA</t>
  </si>
  <si>
    <t>Mitarbeiter Gesamt</t>
  </si>
  <si>
    <t>Die Kennzahlen beziehen sich auf Festanstellungen und befristete Arbeitsverhältnisse auf den Stichtag 30.09.2021. Ohne Schwermetall Halbzeugwerk GmbH &amp; Co. KG, Stolberg (DE), an der Aurubis einen 50 %igen Anteil hält. Standorte ohne Mitarbeiter werden nicht aufgeführt.</t>
  </si>
  <si>
    <t>Nicht konsolidierte Standorte und selbständige Vertriebsmitarbeiter</t>
  </si>
  <si>
    <t>Berlin</t>
  </si>
  <si>
    <t>azeti GmbH</t>
  </si>
  <si>
    <t>SE</t>
  </si>
  <si>
    <t>Finspång</t>
  </si>
  <si>
    <t>Aurubis Schweden AB</t>
  </si>
  <si>
    <t>RU</t>
  </si>
  <si>
    <t>St. Petersburg</t>
  </si>
  <si>
    <t>Aurubis Rus LLC.</t>
  </si>
  <si>
    <t>TR</t>
  </si>
  <si>
    <t>Istanbul</t>
  </si>
  <si>
    <t>Aurubis Turkey Kimya
Anonim Sirketi</t>
  </si>
  <si>
    <t>Asien</t>
  </si>
  <si>
    <t>CN</t>
  </si>
  <si>
    <t>Shanghai</t>
  </si>
  <si>
    <r>
      <t>Aurubis Metal Products (Shanghai) Co., Ltd</t>
    </r>
    <r>
      <rPr>
        <vertAlign val="superscript"/>
        <sz val="12"/>
        <rFont val="Arial"/>
        <family val="2"/>
      </rPr>
      <t>.</t>
    </r>
  </si>
  <si>
    <r>
      <t>Peking</t>
    </r>
    <r>
      <rPr>
        <vertAlign val="superscript"/>
        <sz val="12"/>
        <rFont val="Arial"/>
        <family val="2"/>
      </rPr>
      <t xml:space="preserve"> 1</t>
    </r>
  </si>
  <si>
    <t>VAE</t>
  </si>
  <si>
    <t>Dubai</t>
  </si>
  <si>
    <r>
      <t>Aurubis Middle East FZE</t>
    </r>
    <r>
      <rPr>
        <vertAlign val="superscript"/>
        <sz val="12"/>
        <rFont val="Arial"/>
        <family val="2"/>
      </rPr>
      <t xml:space="preserve"> </t>
    </r>
  </si>
  <si>
    <t>SG</t>
  </si>
  <si>
    <r>
      <t xml:space="preserve">Singapur </t>
    </r>
    <r>
      <rPr>
        <vertAlign val="superscript"/>
        <sz val="12"/>
        <rFont val="Arial"/>
        <family val="2"/>
      </rPr>
      <t>1</t>
    </r>
  </si>
  <si>
    <t>TH</t>
  </si>
  <si>
    <r>
      <t xml:space="preserve">Bangkok </t>
    </r>
    <r>
      <rPr>
        <vertAlign val="superscript"/>
        <sz val="12"/>
        <rFont val="Arial"/>
        <family val="2"/>
      </rPr>
      <t>1</t>
    </r>
  </si>
  <si>
    <t>JP</t>
  </si>
  <si>
    <r>
      <t xml:space="preserve">Tokio </t>
    </r>
    <r>
      <rPr>
        <vertAlign val="superscript"/>
        <sz val="12"/>
        <rFont val="Arial"/>
        <family val="2"/>
      </rPr>
      <t>1</t>
    </r>
  </si>
  <si>
    <t>KR</t>
  </si>
  <si>
    <r>
      <t xml:space="preserve">Seoul </t>
    </r>
    <r>
      <rPr>
        <vertAlign val="superscript"/>
        <sz val="12"/>
        <rFont val="Arial"/>
        <family val="2"/>
      </rPr>
      <t>1</t>
    </r>
  </si>
  <si>
    <t>Mitarbeiter Asien</t>
  </si>
  <si>
    <t>Mitarbeiter gesamt</t>
  </si>
  <si>
    <r>
      <rPr>
        <vertAlign val="superscript"/>
        <sz val="12"/>
        <rFont val="Arial"/>
        <family val="2"/>
      </rPr>
      <t>1</t>
    </r>
    <r>
      <rPr>
        <sz val="12"/>
        <rFont val="Arial"/>
        <family val="2"/>
      </rPr>
      <t xml:space="preserve"> Agentur/Selbstständige Vertriebsmitarbeiter.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</si>
</sst>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
  </numFmts>
  <fonts count="30" x14ac:knownFonts="1">
    <font>
      <sz val="10"/>
      <name val="Verdana"/>
    </font>
    <font>
      <u/>
      <sz val="10"/>
      <color indexed="12"/>
      <name val="Verdana"/>
      <family val="2"/>
    </font>
    <font>
      <u/>
      <sz val="12"/>
      <color rgb="FF0000D4"/>
      <name val="Arial"/>
      <family val="2"/>
    </font>
    <font>
      <sz val="12"/>
      <name val="Arial"/>
      <family val="2"/>
    </font>
    <font>
      <b/>
      <sz val="20"/>
      <color rgb="FF0076A7"/>
      <name val="Arial"/>
      <family val="2"/>
    </font>
    <font>
      <b/>
      <sz val="16"/>
      <name val="Arial"/>
      <family val="2"/>
    </font>
    <font>
      <b/>
      <sz val="12"/>
      <name val="Arial"/>
      <family val="2"/>
    </font>
    <font>
      <b/>
      <sz val="12"/>
      <color rgb="FFA2461B"/>
      <name val="Arial"/>
      <family val="2"/>
    </font>
    <font>
      <u/>
      <sz val="10"/>
      <color theme="10"/>
      <name val="Verdana"/>
      <family val="2"/>
    </font>
    <font>
      <u/>
      <sz val="12"/>
      <color indexed="12"/>
      <name val="Arial"/>
      <family val="2"/>
    </font>
    <font>
      <sz val="12"/>
      <color theme="1"/>
      <name val="Arial"/>
      <family val="2"/>
    </font>
    <font>
      <sz val="12"/>
      <color rgb="FF0070C0"/>
      <name val="Arial"/>
      <family val="2"/>
    </font>
    <font>
      <sz val="12"/>
      <color rgb="FF0077A7"/>
      <name val="Arial"/>
      <family val="2"/>
    </font>
    <font>
      <sz val="12"/>
      <color rgb="FF0575A7"/>
      <name val="Arial"/>
      <family val="2"/>
    </font>
    <font>
      <sz val="12"/>
      <color rgb="FF0C6296"/>
      <name val="Arial"/>
      <family val="2"/>
    </font>
    <font>
      <vertAlign val="superscript"/>
      <sz val="12"/>
      <name val="Arial"/>
      <family val="2"/>
    </font>
    <font>
      <sz val="12"/>
      <color rgb="FF0076A7"/>
      <name val="Arial"/>
      <family val="2"/>
    </font>
    <font>
      <b/>
      <sz val="12"/>
      <color rgb="FF0076A7"/>
      <name val="Arial"/>
      <family val="2"/>
    </font>
    <font>
      <vertAlign val="superscript"/>
      <sz val="12"/>
      <color rgb="FF0076A7"/>
      <name val="Arial"/>
      <family val="2"/>
    </font>
    <font>
      <b/>
      <vertAlign val="superscript"/>
      <sz val="12"/>
      <color rgb="FF0076A7"/>
      <name val="Arial"/>
      <family val="2"/>
    </font>
    <font>
      <b/>
      <vertAlign val="superscript"/>
      <sz val="12"/>
      <name val="Arial"/>
      <family val="2"/>
    </font>
    <font>
      <b/>
      <vertAlign val="subscript"/>
      <sz val="16"/>
      <name val="Arial"/>
      <family val="2"/>
    </font>
    <font>
      <b/>
      <vertAlign val="superscript"/>
      <sz val="16"/>
      <name val="Arial"/>
      <family val="2"/>
    </font>
    <font>
      <vertAlign val="subscript"/>
      <sz val="12"/>
      <name val="Arial"/>
      <family val="2"/>
    </font>
    <font>
      <vertAlign val="superscript"/>
      <sz val="12"/>
      <color rgb="FF0C6296"/>
      <name val="Arial"/>
      <family val="2"/>
    </font>
    <font>
      <sz val="12"/>
      <color rgb="FFA2461B"/>
      <name val="Arial"/>
      <family val="2"/>
    </font>
    <font>
      <b/>
      <sz val="12"/>
      <color rgb="FF0575A7"/>
      <name val="Arial"/>
      <family val="2"/>
    </font>
    <font>
      <sz val="12"/>
      <color rgb="FF000000"/>
      <name val="Arial"/>
      <family val="2"/>
    </font>
    <font>
      <sz val="10"/>
      <name val="Verdana"/>
      <family val="2"/>
    </font>
    <font>
      <b/>
      <sz val="12"/>
      <color rgb="FF000000"/>
      <name val="Arial"/>
      <family val="2"/>
    </font>
  </fonts>
  <fills count="4">
    <fill>
      <patternFill patternType="none"/>
    </fill>
    <fill>
      <patternFill patternType="gray125"/>
    </fill>
    <fill>
      <patternFill patternType="solid">
        <fgColor rgb="FFDAE6F0"/>
        <bgColor indexed="64"/>
      </patternFill>
    </fill>
    <fill>
      <patternFill patternType="solid">
        <fgColor rgb="FFDAE6F0"/>
        <bgColor rgb="FF000000"/>
      </patternFill>
    </fill>
  </fills>
  <borders count="35">
    <border>
      <left/>
      <right/>
      <top/>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style="thin">
        <color rgb="FFFFFFFF"/>
      </left>
      <right/>
      <top style="thin">
        <color rgb="FFFFFFFF"/>
      </top>
      <bottom style="medium">
        <color rgb="FF0076A7"/>
      </bottom>
      <diagonal/>
    </border>
    <border>
      <left/>
      <right/>
      <top style="thin">
        <color rgb="FFFFFFFF"/>
      </top>
      <bottom style="medium">
        <color rgb="FF0076A7"/>
      </bottom>
      <diagonal/>
    </border>
    <border>
      <left/>
      <right/>
      <top style="medium">
        <color rgb="FF0076A7"/>
      </top>
      <bottom/>
      <diagonal/>
    </border>
    <border>
      <left/>
      <right/>
      <top/>
      <bottom style="thin">
        <color rgb="FFFFFFFF"/>
      </bottom>
      <diagonal/>
    </border>
    <border>
      <left/>
      <right/>
      <top/>
      <bottom style="thin">
        <color rgb="FF0076A7"/>
      </bottom>
      <diagonal/>
    </border>
    <border>
      <left/>
      <right/>
      <top style="thin">
        <color rgb="FFFFFFFF"/>
      </top>
      <bottom/>
      <diagonal/>
    </border>
    <border>
      <left/>
      <right/>
      <top style="thin">
        <color rgb="FF0076A7"/>
      </top>
      <bottom style="thin">
        <color rgb="FF0076A7"/>
      </bottom>
      <diagonal/>
    </border>
    <border>
      <left/>
      <right/>
      <top style="thin">
        <color rgb="FFFFFFFF"/>
      </top>
      <bottom style="thin">
        <color rgb="FFFFFFFF"/>
      </bottom>
      <diagonal/>
    </border>
    <border>
      <left/>
      <right/>
      <top style="thin">
        <color rgb="FF0076A7"/>
      </top>
      <bottom/>
      <diagonal/>
    </border>
    <border>
      <left/>
      <right/>
      <top/>
      <bottom style="medium">
        <color rgb="FF0076A7"/>
      </bottom>
      <diagonal/>
    </border>
    <border>
      <left style="thin">
        <color rgb="FFFFFFFF"/>
      </left>
      <right/>
      <top style="medium">
        <color rgb="FF0076A7"/>
      </top>
      <bottom/>
      <diagonal/>
    </border>
    <border>
      <left style="thick">
        <color rgb="FFFFFFFF"/>
      </left>
      <right/>
      <top/>
      <bottom style="thin">
        <color rgb="FF0076A7"/>
      </bottom>
      <diagonal/>
    </border>
    <border>
      <left style="thin">
        <color rgb="FFFFFFFF"/>
      </left>
      <right/>
      <top style="thin">
        <color rgb="FF0076A7"/>
      </top>
      <bottom style="thin">
        <color rgb="FF0076A7"/>
      </bottom>
      <diagonal/>
    </border>
    <border>
      <left style="thin">
        <color rgb="FFFFFFFF"/>
      </left>
      <right/>
      <top style="thin">
        <color rgb="FF0076A7"/>
      </top>
      <bottom style="medium">
        <color rgb="FF0575A7"/>
      </bottom>
      <diagonal/>
    </border>
    <border>
      <left/>
      <right/>
      <top style="thin">
        <color rgb="FF0076A7"/>
      </top>
      <bottom style="medium">
        <color rgb="FF0575A7"/>
      </bottom>
      <diagonal/>
    </border>
    <border>
      <left/>
      <right style="thin">
        <color theme="0"/>
      </right>
      <top/>
      <bottom/>
      <diagonal/>
    </border>
    <border>
      <left style="thin">
        <color theme="0"/>
      </left>
      <right style="thin">
        <color theme="0"/>
      </right>
      <top/>
      <bottom/>
      <diagonal/>
    </border>
    <border>
      <left/>
      <right/>
      <top style="thin">
        <color rgb="FF0076A7"/>
      </top>
      <bottom style="medium">
        <color rgb="FF0076A7"/>
      </bottom>
      <diagonal/>
    </border>
    <border>
      <left style="thin">
        <color theme="0"/>
      </left>
      <right/>
      <top/>
      <bottom/>
      <diagonal/>
    </border>
    <border>
      <left/>
      <right/>
      <top/>
      <bottom style="thin">
        <color theme="0"/>
      </bottom>
      <diagonal/>
    </border>
    <border>
      <left/>
      <right/>
      <top style="thin">
        <color theme="0"/>
      </top>
      <bottom style="thin">
        <color theme="0"/>
      </bottom>
      <diagonal/>
    </border>
    <border>
      <left/>
      <right/>
      <top/>
      <bottom style="medium">
        <color rgb="FF1086C1"/>
      </bottom>
      <diagonal/>
    </border>
    <border>
      <left/>
      <right/>
      <top style="thin">
        <color rgb="FF0076A7"/>
      </top>
      <bottom style="medium">
        <color rgb="FF1086C1"/>
      </bottom>
      <diagonal/>
    </border>
    <border>
      <left/>
      <right/>
      <top style="medium">
        <color rgb="FF0076A7"/>
      </top>
      <bottom style="thin">
        <color rgb="FF0076A7"/>
      </bottom>
      <diagonal/>
    </border>
    <border>
      <left/>
      <right/>
      <top style="medium">
        <color rgb="FF0076A7"/>
      </top>
      <bottom style="medium">
        <color rgb="FF0076A7"/>
      </bottom>
      <diagonal/>
    </border>
    <border>
      <left style="thin">
        <color rgb="FFFFFFFF"/>
      </left>
      <right/>
      <top/>
      <bottom style="thin">
        <color rgb="FF0076A7"/>
      </bottom>
      <diagonal/>
    </border>
    <border>
      <left style="thin">
        <color rgb="FFFFFFFF"/>
      </left>
      <right/>
      <top/>
      <bottom style="medium">
        <color rgb="FF0076A7"/>
      </bottom>
      <diagonal/>
    </border>
    <border>
      <left/>
      <right/>
      <top style="thin">
        <color rgb="FF0076A7"/>
      </top>
      <bottom style="thin">
        <color rgb="FFFFFFFF"/>
      </bottom>
      <diagonal/>
    </border>
    <border>
      <left/>
      <right/>
      <top style="thin">
        <color rgb="FFFFFFFF"/>
      </top>
      <bottom style="thin">
        <color rgb="FF0076A7"/>
      </bottom>
      <diagonal/>
    </border>
    <border>
      <left/>
      <right/>
      <top style="medium">
        <color rgb="FF1086C1"/>
      </top>
      <bottom/>
      <diagonal/>
    </border>
    <border>
      <left/>
      <right/>
      <top style="thin">
        <color rgb="FF0575A6"/>
      </top>
      <bottom style="thin">
        <color rgb="FF0076A7"/>
      </bottom>
      <diagonal/>
    </border>
  </borders>
  <cellStyleXfs count="4">
    <xf numFmtId="0" fontId="0" fillId="0" borderId="0"/>
    <xf numFmtId="0" fontId="1" fillId="0" borderId="0" applyNumberFormat="0" applyFill="0" applyBorder="0" applyAlignment="0" applyProtection="0"/>
    <xf numFmtId="0" fontId="8" fillId="0" borderId="0" applyNumberFormat="0" applyFill="0" applyBorder="0" applyAlignment="0" applyProtection="0"/>
    <xf numFmtId="0" fontId="28" fillId="0" borderId="0"/>
  </cellStyleXfs>
  <cellXfs count="320">
    <xf numFmtId="0" fontId="0" fillId="0" borderId="0" xfId="0"/>
    <xf numFmtId="0" fontId="2" fillId="0" borderId="0" xfId="1" applyNumberFormat="1" applyFont="1" applyFill="1" applyBorder="1"/>
    <xf numFmtId="49" fontId="3" fillId="0" borderId="0" xfId="0" applyNumberFormat="1" applyFont="1" applyAlignment="1">
      <alignment horizontal="right"/>
    </xf>
    <xf numFmtId="49" fontId="3" fillId="0" borderId="0" xfId="0" applyNumberFormat="1" applyFont="1"/>
    <xf numFmtId="49" fontId="4" fillId="0" borderId="0" xfId="0" applyNumberFormat="1" applyFont="1"/>
    <xf numFmtId="49" fontId="5" fillId="0" borderId="1" xfId="0" applyNumberFormat="1" applyFont="1" applyBorder="1"/>
    <xf numFmtId="49" fontId="3" fillId="0" borderId="2" xfId="0" applyNumberFormat="1" applyFont="1" applyBorder="1" applyAlignment="1">
      <alignment horizontal="right"/>
    </xf>
    <xf numFmtId="49" fontId="3" fillId="0" borderId="3" xfId="0" applyNumberFormat="1" applyFont="1" applyBorder="1" applyAlignment="1">
      <alignment horizontal="right"/>
    </xf>
    <xf numFmtId="49" fontId="6" fillId="0" borderId="1" xfId="0" applyNumberFormat="1" applyFont="1" applyBorder="1"/>
    <xf numFmtId="49" fontId="7" fillId="0" borderId="3" xfId="0" applyNumberFormat="1" applyFont="1" applyBorder="1" applyAlignment="1">
      <alignment horizontal="right"/>
    </xf>
    <xf numFmtId="49" fontId="3" fillId="0" borderId="4" xfId="0" applyNumberFormat="1" applyFont="1" applyBorder="1" applyAlignment="1">
      <alignment wrapText="1"/>
    </xf>
    <xf numFmtId="49" fontId="3" fillId="0" borderId="5" xfId="0" applyNumberFormat="1" applyFont="1" applyBorder="1" applyAlignment="1">
      <alignment horizontal="right" wrapText="1"/>
    </xf>
    <xf numFmtId="49" fontId="3" fillId="0" borderId="0" xfId="0" applyNumberFormat="1" applyFont="1" applyAlignment="1">
      <alignment wrapText="1"/>
    </xf>
    <xf numFmtId="49" fontId="6" fillId="0" borderId="6" xfId="0" applyNumberFormat="1" applyFont="1" applyBorder="1" applyAlignment="1">
      <alignment wrapText="1"/>
    </xf>
    <xf numFmtId="49" fontId="6" fillId="0" borderId="6" xfId="0" applyNumberFormat="1" applyFont="1" applyBorder="1" applyAlignment="1">
      <alignment horizontal="right" wrapText="1"/>
    </xf>
    <xf numFmtId="49" fontId="3" fillId="0" borderId="7" xfId="0" applyNumberFormat="1" applyFont="1" applyBorder="1" applyAlignment="1">
      <alignment wrapText="1"/>
    </xf>
    <xf numFmtId="49" fontId="6" fillId="0" borderId="8" xfId="0" applyNumberFormat="1" applyFont="1" applyBorder="1" applyAlignment="1">
      <alignment wrapText="1"/>
    </xf>
    <xf numFmtId="49" fontId="3" fillId="0" borderId="8" xfId="0" applyNumberFormat="1" applyFont="1" applyBorder="1" applyAlignment="1">
      <alignment horizontal="right" wrapText="1"/>
    </xf>
    <xf numFmtId="49" fontId="3" fillId="0" borderId="8" xfId="0" applyNumberFormat="1" applyFont="1" applyBorder="1" applyAlignment="1">
      <alignment wrapText="1"/>
    </xf>
    <xf numFmtId="49" fontId="3" fillId="0" borderId="9" xfId="0" applyNumberFormat="1" applyFont="1" applyBorder="1" applyAlignment="1">
      <alignment wrapText="1"/>
    </xf>
    <xf numFmtId="49" fontId="3" fillId="0" borderId="10" xfId="0" applyNumberFormat="1" applyFont="1" applyBorder="1" applyAlignment="1">
      <alignment wrapText="1"/>
    </xf>
    <xf numFmtId="49" fontId="3" fillId="0" borderId="10" xfId="0" applyNumberFormat="1" applyFont="1" applyBorder="1" applyAlignment="1">
      <alignment horizontal="right" wrapText="1"/>
    </xf>
    <xf numFmtId="49" fontId="3" fillId="0" borderId="0" xfId="0" applyNumberFormat="1" applyFont="1" applyAlignment="1">
      <alignment horizontal="right" wrapText="1"/>
    </xf>
    <xf numFmtId="49" fontId="3" fillId="0" borderId="8" xfId="0" applyNumberFormat="1" applyFont="1" applyBorder="1" applyAlignment="1">
      <alignment horizontal="left" wrapText="1"/>
    </xf>
    <xf numFmtId="49" fontId="3" fillId="0" borderId="11" xfId="0" applyNumberFormat="1" applyFont="1" applyBorder="1" applyAlignment="1">
      <alignment wrapText="1"/>
    </xf>
    <xf numFmtId="49" fontId="6" fillId="0" borderId="12" xfId="0" applyNumberFormat="1" applyFont="1" applyBorder="1" applyAlignment="1">
      <alignment wrapText="1"/>
    </xf>
    <xf numFmtId="49" fontId="3" fillId="0" borderId="12" xfId="0" applyNumberFormat="1" applyFont="1" applyBorder="1" applyAlignment="1">
      <alignment horizontal="left" wrapText="1"/>
    </xf>
    <xf numFmtId="49" fontId="3" fillId="0" borderId="12" xfId="0" applyNumberFormat="1" applyFont="1" applyBorder="1" applyAlignment="1">
      <alignment wrapText="1"/>
    </xf>
    <xf numFmtId="49" fontId="3" fillId="0" borderId="12" xfId="0" applyNumberFormat="1" applyFont="1" applyBorder="1" applyAlignment="1">
      <alignment horizontal="right" wrapText="1"/>
    </xf>
    <xf numFmtId="49" fontId="3" fillId="0" borderId="9" xfId="0" applyNumberFormat="1" applyFont="1" applyBorder="1"/>
    <xf numFmtId="49" fontId="3" fillId="0" borderId="7" xfId="0" applyNumberFormat="1" applyFont="1" applyBorder="1"/>
    <xf numFmtId="49" fontId="6" fillId="0" borderId="13" xfId="0" applyNumberFormat="1" applyFont="1" applyBorder="1" applyAlignment="1">
      <alignment wrapText="1"/>
    </xf>
    <xf numFmtId="49" fontId="3" fillId="0" borderId="13" xfId="0" applyNumberFormat="1" applyFont="1" applyBorder="1" applyAlignment="1">
      <alignment horizontal="right" wrapText="1"/>
    </xf>
    <xf numFmtId="49" fontId="3" fillId="0" borderId="13" xfId="0" applyNumberFormat="1" applyFont="1" applyBorder="1" applyAlignment="1">
      <alignment wrapText="1"/>
    </xf>
    <xf numFmtId="0" fontId="8" fillId="0" borderId="0" xfId="2" applyNumberFormat="1"/>
    <xf numFmtId="0" fontId="8" fillId="0" borderId="0" xfId="2" applyNumberFormat="1" applyFill="1" applyBorder="1"/>
    <xf numFmtId="49" fontId="5" fillId="0" borderId="0" xfId="0" applyNumberFormat="1" applyFont="1"/>
    <xf numFmtId="49" fontId="3" fillId="0" borderId="13" xfId="0" applyNumberFormat="1" applyFont="1" applyBorder="1" applyAlignment="1">
      <alignment horizontal="left" wrapText="1"/>
    </xf>
    <xf numFmtId="49" fontId="3" fillId="0" borderId="14" xfId="0" applyNumberFormat="1" applyFont="1" applyBorder="1" applyAlignment="1">
      <alignment horizontal="left" wrapText="1"/>
    </xf>
    <xf numFmtId="49" fontId="3" fillId="0" borderId="6" xfId="0" applyNumberFormat="1" applyFont="1" applyBorder="1" applyAlignment="1">
      <alignment horizontal="left" wrapText="1"/>
    </xf>
    <xf numFmtId="49" fontId="6" fillId="0" borderId="15" xfId="0" applyNumberFormat="1" applyFont="1" applyBorder="1" applyAlignment="1">
      <alignment horizontal="left" vertical="top" wrapText="1"/>
    </xf>
    <xf numFmtId="49" fontId="3" fillId="0" borderId="8" xfId="0" applyNumberFormat="1" applyFont="1" applyBorder="1" applyAlignment="1">
      <alignment horizontal="left" vertical="top" wrapText="1"/>
    </xf>
    <xf numFmtId="49" fontId="6" fillId="0" borderId="16" xfId="0" applyNumberFormat="1" applyFont="1" applyBorder="1" applyAlignment="1">
      <alignment vertical="top" wrapText="1"/>
    </xf>
    <xf numFmtId="49" fontId="3" fillId="0" borderId="10" xfId="0" applyNumberFormat="1" applyFont="1" applyBorder="1" applyAlignment="1">
      <alignment vertical="top" wrapText="1"/>
    </xf>
    <xf numFmtId="49" fontId="3" fillId="0" borderId="12" xfId="0" applyNumberFormat="1" applyFont="1" applyBorder="1" applyAlignment="1">
      <alignment vertical="top" wrapText="1"/>
    </xf>
    <xf numFmtId="49" fontId="6" fillId="0" borderId="17" xfId="0" applyNumberFormat="1" applyFont="1" applyBorder="1" applyAlignment="1">
      <alignment vertical="top" wrapText="1"/>
    </xf>
    <xf numFmtId="49" fontId="3" fillId="0" borderId="18" xfId="0" applyNumberFormat="1" applyFont="1" applyBorder="1" applyAlignment="1">
      <alignment vertical="top" wrapText="1"/>
    </xf>
    <xf numFmtId="49" fontId="6" fillId="0" borderId="0" xfId="0" applyNumberFormat="1" applyFont="1"/>
    <xf numFmtId="0" fontId="9" fillId="0" borderId="0" xfId="1" applyNumberFormat="1" applyFont="1"/>
    <xf numFmtId="0" fontId="9" fillId="0" borderId="0" xfId="1" applyNumberFormat="1" applyFont="1" applyAlignment="1">
      <alignment horizontal="right"/>
    </xf>
    <xf numFmtId="49" fontId="5" fillId="0" borderId="19" xfId="0" applyNumberFormat="1" applyFont="1" applyBorder="1"/>
    <xf numFmtId="49" fontId="3" fillId="0" borderId="20" xfId="0" applyNumberFormat="1" applyFont="1" applyBorder="1" applyAlignment="1">
      <alignment horizontal="right"/>
    </xf>
    <xf numFmtId="49" fontId="6" fillId="0" borderId="6" xfId="0" applyNumberFormat="1" applyFont="1" applyBorder="1" applyAlignment="1">
      <alignment vertical="top" wrapText="1"/>
    </xf>
    <xf numFmtId="49" fontId="10" fillId="0" borderId="6" xfId="0" applyNumberFormat="1" applyFont="1" applyBorder="1" applyAlignment="1">
      <alignment horizontal="left" vertical="top" wrapText="1"/>
    </xf>
    <xf numFmtId="49" fontId="6" fillId="0" borderId="10" xfId="0" applyNumberFormat="1" applyFont="1" applyBorder="1" applyAlignment="1">
      <alignment vertical="top" wrapText="1"/>
    </xf>
    <xf numFmtId="49" fontId="10" fillId="0" borderId="10" xfId="0" applyNumberFormat="1" applyFont="1" applyBorder="1" applyAlignment="1">
      <alignment horizontal="left" vertical="top" wrapText="1"/>
    </xf>
    <xf numFmtId="49" fontId="6" fillId="0" borderId="0" xfId="0" applyNumberFormat="1" applyFont="1" applyAlignment="1">
      <alignment vertical="top" wrapText="1"/>
    </xf>
    <xf numFmtId="49" fontId="14" fillId="0" borderId="8" xfId="0" applyNumberFormat="1" applyFont="1" applyBorder="1" applyAlignment="1">
      <alignment horizontal="left" vertical="top" wrapText="1"/>
    </xf>
    <xf numFmtId="49" fontId="3" fillId="0" borderId="8" xfId="0" applyNumberFormat="1" applyFont="1" applyBorder="1" applyAlignment="1">
      <alignment vertical="top" wrapText="1"/>
    </xf>
    <xf numFmtId="49" fontId="14" fillId="0" borderId="10" xfId="0" applyNumberFormat="1" applyFont="1" applyBorder="1" applyAlignment="1">
      <alignment horizontal="left" vertical="top" wrapText="1"/>
    </xf>
    <xf numFmtId="49" fontId="6" fillId="0" borderId="10" xfId="0" applyNumberFormat="1" applyFont="1" applyBorder="1" applyAlignment="1">
      <alignment horizontal="left" vertical="top" wrapText="1"/>
    </xf>
    <xf numFmtId="49" fontId="10" fillId="0" borderId="12" xfId="0" applyNumberFormat="1" applyFont="1" applyBorder="1" applyAlignment="1">
      <alignment horizontal="left" vertical="top" wrapText="1"/>
    </xf>
    <xf numFmtId="49" fontId="10" fillId="0" borderId="21" xfId="0" applyNumberFormat="1" applyFont="1" applyBorder="1" applyAlignment="1">
      <alignment horizontal="left" vertical="top" wrapText="1"/>
    </xf>
    <xf numFmtId="49" fontId="3" fillId="0" borderId="22" xfId="0" applyNumberFormat="1" applyFont="1" applyBorder="1" applyAlignment="1">
      <alignment horizontal="right"/>
    </xf>
    <xf numFmtId="49" fontId="6" fillId="0" borderId="19" xfId="0" applyNumberFormat="1" applyFont="1" applyBorder="1"/>
    <xf numFmtId="49" fontId="7" fillId="0" borderId="22" xfId="0" applyNumberFormat="1" applyFont="1" applyBorder="1" applyAlignment="1">
      <alignment horizontal="right"/>
    </xf>
    <xf numFmtId="49" fontId="6" fillId="0" borderId="13" xfId="0" applyNumberFormat="1" applyFont="1" applyBorder="1" applyAlignment="1">
      <alignment horizontal="right" wrapText="1"/>
    </xf>
    <xf numFmtId="49" fontId="3" fillId="0" borderId="23" xfId="0" applyNumberFormat="1" applyFont="1" applyBorder="1" applyAlignment="1">
      <alignment wrapText="1"/>
    </xf>
    <xf numFmtId="49" fontId="6" fillId="0" borderId="0" xfId="0" applyNumberFormat="1" applyFont="1" applyAlignment="1">
      <alignment horizontal="right" wrapText="1"/>
    </xf>
    <xf numFmtId="49" fontId="3" fillId="0" borderId="24" xfId="0" applyNumberFormat="1" applyFont="1" applyBorder="1" applyAlignment="1">
      <alignment wrapText="1"/>
    </xf>
    <xf numFmtId="49" fontId="16" fillId="2" borderId="10" xfId="0" applyNumberFormat="1" applyFont="1" applyFill="1" applyBorder="1" applyAlignment="1">
      <alignment horizontal="right" wrapText="1"/>
    </xf>
    <xf numFmtId="49" fontId="17" fillId="2" borderId="10" xfId="0" applyNumberFormat="1" applyFont="1" applyFill="1" applyBorder="1" applyAlignment="1">
      <alignment horizontal="right" wrapText="1"/>
    </xf>
    <xf numFmtId="49" fontId="6" fillId="0" borderId="10" xfId="0" applyNumberFormat="1" applyFont="1" applyBorder="1" applyAlignment="1">
      <alignment horizontal="right" wrapText="1"/>
    </xf>
    <xf numFmtId="49" fontId="17" fillId="2" borderId="26" xfId="0" applyNumberFormat="1" applyFont="1" applyFill="1" applyBorder="1" applyAlignment="1">
      <alignment horizontal="right" wrapText="1"/>
    </xf>
    <xf numFmtId="49" fontId="3" fillId="0" borderId="0" xfId="0" applyNumberFormat="1" applyFont="1" applyAlignment="1">
      <alignment wrapText="1"/>
    </xf>
    <xf numFmtId="49" fontId="6" fillId="0" borderId="27" xfId="0" applyNumberFormat="1" applyFont="1" applyBorder="1" applyAlignment="1">
      <alignment horizontal="right" wrapText="1"/>
    </xf>
    <xf numFmtId="49" fontId="17" fillId="2" borderId="13" xfId="0" applyNumberFormat="1" applyFont="1" applyFill="1" applyBorder="1" applyAlignment="1">
      <alignment horizontal="right" wrapText="1"/>
    </xf>
    <xf numFmtId="49" fontId="17" fillId="0" borderId="13" xfId="0" applyNumberFormat="1" applyFont="1" applyBorder="1" applyAlignment="1">
      <alignment horizontal="right" wrapText="1"/>
    </xf>
    <xf numFmtId="49" fontId="16" fillId="3" borderId="6" xfId="0" applyNumberFormat="1" applyFont="1" applyFill="1" applyBorder="1" applyAlignment="1">
      <alignment horizontal="right" wrapText="1"/>
    </xf>
    <xf numFmtId="49" fontId="3" fillId="0" borderId="10" xfId="0" applyNumberFormat="1" applyFont="1" applyBorder="1" applyAlignment="1">
      <alignment horizontal="left" wrapText="1" indent="2"/>
    </xf>
    <xf numFmtId="49" fontId="16" fillId="3" borderId="12" xfId="0" applyNumberFormat="1" applyFont="1" applyFill="1" applyBorder="1" applyAlignment="1">
      <alignment horizontal="right" wrapText="1"/>
    </xf>
    <xf numFmtId="49" fontId="16" fillId="3" borderId="10" xfId="0" applyNumberFormat="1" applyFont="1" applyFill="1" applyBorder="1" applyAlignment="1">
      <alignment horizontal="right" wrapText="1"/>
    </xf>
    <xf numFmtId="49" fontId="6" fillId="0" borderId="10" xfId="0" applyNumberFormat="1" applyFont="1" applyBorder="1" applyAlignment="1">
      <alignment wrapText="1"/>
    </xf>
    <xf numFmtId="49" fontId="17" fillId="3" borderId="0" xfId="0" applyNumberFormat="1" applyFont="1" applyFill="1" applyAlignment="1">
      <alignment horizontal="right" wrapText="1"/>
    </xf>
    <xf numFmtId="49" fontId="17" fillId="0" borderId="28" xfId="0" applyNumberFormat="1" applyFont="1" applyBorder="1" applyAlignment="1">
      <alignment horizontal="right" wrapText="1"/>
    </xf>
    <xf numFmtId="49" fontId="3" fillId="0" borderId="28" xfId="0" applyNumberFormat="1" applyFont="1" applyBorder="1" applyAlignment="1">
      <alignment horizontal="right" wrapText="1"/>
    </xf>
    <xf numFmtId="49" fontId="16" fillId="3" borderId="0" xfId="0" applyNumberFormat="1" applyFont="1" applyFill="1" applyAlignment="1">
      <alignment horizontal="right" wrapText="1"/>
    </xf>
    <xf numFmtId="49" fontId="3" fillId="0" borderId="5" xfId="0" applyNumberFormat="1" applyFont="1" applyBorder="1" applyAlignment="1">
      <alignment wrapText="1"/>
    </xf>
    <xf numFmtId="49" fontId="6" fillId="0" borderId="5" xfId="0" applyNumberFormat="1" applyFont="1" applyBorder="1" applyAlignment="1">
      <alignment horizontal="right" wrapText="1"/>
    </xf>
    <xf numFmtId="49" fontId="7" fillId="0" borderId="6" xfId="0" applyNumberFormat="1" applyFont="1" applyBorder="1" applyAlignment="1">
      <alignment horizontal="right" wrapText="1"/>
    </xf>
    <xf numFmtId="49" fontId="17" fillId="3" borderId="10" xfId="0" applyNumberFormat="1" applyFont="1" applyFill="1" applyBorder="1" applyAlignment="1">
      <alignment horizontal="right" wrapText="1"/>
    </xf>
    <xf numFmtId="49" fontId="17" fillId="3" borderId="13" xfId="0" applyNumberFormat="1" applyFont="1" applyFill="1" applyBorder="1" applyAlignment="1">
      <alignment horizontal="right"/>
    </xf>
    <xf numFmtId="0" fontId="2" fillId="0" borderId="0" xfId="1" applyNumberFormat="1" applyFont="1" applyFill="1" applyBorder="1" applyAlignment="1">
      <alignment horizontal="right"/>
    </xf>
    <xf numFmtId="49" fontId="4" fillId="0" borderId="0" xfId="0" applyNumberFormat="1" applyFont="1" applyAlignment="1">
      <alignment horizontal="right"/>
    </xf>
    <xf numFmtId="49" fontId="5" fillId="0" borderId="1" xfId="0" applyNumberFormat="1" applyFont="1" applyBorder="1" applyAlignment="1">
      <alignment horizontal="right"/>
    </xf>
    <xf numFmtId="49" fontId="6" fillId="0" borderId="0" xfId="0" applyNumberFormat="1" applyFont="1" applyAlignment="1">
      <alignment horizontal="right"/>
    </xf>
    <xf numFmtId="49" fontId="17" fillId="0" borderId="6" xfId="0" applyNumberFormat="1" applyFont="1" applyBorder="1" applyAlignment="1">
      <alignment horizontal="right" wrapText="1"/>
    </xf>
    <xf numFmtId="49" fontId="14" fillId="0" borderId="0" xfId="0" applyNumberFormat="1" applyFont="1" applyAlignment="1">
      <alignment horizontal="right" wrapText="1"/>
    </xf>
    <xf numFmtId="49" fontId="14" fillId="0" borderId="10" xfId="0" applyNumberFormat="1" applyFont="1" applyBorder="1" applyAlignment="1">
      <alignment horizontal="right" wrapText="1"/>
    </xf>
    <xf numFmtId="49" fontId="6" fillId="0" borderId="21" xfId="0" applyNumberFormat="1" applyFont="1" applyBorder="1" applyAlignment="1">
      <alignment horizontal="left" vertical="top" wrapText="1"/>
    </xf>
    <xf numFmtId="49" fontId="3" fillId="0" borderId="21" xfId="0" applyNumberFormat="1" applyFont="1" applyBorder="1" applyAlignment="1">
      <alignment wrapText="1"/>
    </xf>
    <xf numFmtId="49" fontId="14" fillId="0" borderId="21" xfId="0" applyNumberFormat="1" applyFont="1" applyBorder="1" applyAlignment="1">
      <alignment horizontal="right" wrapText="1"/>
    </xf>
    <xf numFmtId="49" fontId="3" fillId="0" borderId="9" xfId="0" applyNumberFormat="1" applyFont="1" applyBorder="1" applyAlignment="1">
      <alignment horizontal="right" wrapText="1"/>
    </xf>
    <xf numFmtId="49" fontId="3" fillId="0" borderId="10" xfId="0" applyNumberFormat="1" applyFont="1" applyBorder="1" applyAlignment="1">
      <alignment horizontal="left" wrapText="1" indent="1"/>
    </xf>
    <xf numFmtId="49" fontId="3" fillId="0" borderId="21" xfId="0" applyNumberFormat="1" applyFont="1" applyBorder="1" applyAlignment="1">
      <alignment horizontal="left" wrapText="1" indent="1"/>
    </xf>
    <xf numFmtId="49" fontId="16" fillId="3" borderId="21" xfId="0" applyNumberFormat="1" applyFont="1" applyFill="1" applyBorder="1" applyAlignment="1">
      <alignment horizontal="right" wrapText="1"/>
    </xf>
    <xf numFmtId="49" fontId="3" fillId="0" borderId="21" xfId="0" applyNumberFormat="1" applyFont="1" applyBorder="1" applyAlignment="1">
      <alignment horizontal="right" wrapText="1"/>
    </xf>
    <xf numFmtId="49" fontId="3" fillId="0" borderId="21" xfId="0" applyNumberFormat="1" applyFont="1" applyBorder="1" applyAlignment="1">
      <alignment horizontal="left" wrapText="1"/>
    </xf>
    <xf numFmtId="49" fontId="3" fillId="0" borderId="0" xfId="0" applyNumberFormat="1" applyFont="1" applyAlignment="1">
      <alignment horizontal="left" wrapText="1"/>
    </xf>
    <xf numFmtId="49" fontId="3" fillId="0" borderId="13" xfId="0" applyNumberFormat="1" applyFont="1" applyBorder="1" applyAlignment="1">
      <alignment horizontal="center" wrapText="1"/>
    </xf>
    <xf numFmtId="49" fontId="3" fillId="0" borderId="10" xfId="0" applyNumberFormat="1" applyFont="1" applyBorder="1" applyAlignment="1">
      <alignment horizontal="left" wrapText="1"/>
    </xf>
    <xf numFmtId="49" fontId="3" fillId="0" borderId="21" xfId="0" applyNumberFormat="1" applyFont="1" applyBorder="1" applyAlignment="1">
      <alignment horizontal="left" wrapText="1" indent="2"/>
    </xf>
    <xf numFmtId="49" fontId="3" fillId="0" borderId="10" xfId="0" applyNumberFormat="1" applyFont="1" applyBorder="1" applyAlignment="1">
      <alignment vertical="center" wrapText="1"/>
    </xf>
    <xf numFmtId="49" fontId="7" fillId="0" borderId="0" xfId="0" applyNumberFormat="1" applyFont="1" applyAlignment="1">
      <alignment horizontal="right"/>
    </xf>
    <xf numFmtId="49" fontId="6" fillId="0" borderId="0" xfId="0" applyNumberFormat="1" applyFont="1" applyAlignment="1">
      <alignment horizontal="left" wrapText="1"/>
    </xf>
    <xf numFmtId="49" fontId="3" fillId="0" borderId="6" xfId="0" applyNumberFormat="1" applyFont="1" applyBorder="1" applyAlignment="1">
      <alignment wrapText="1"/>
    </xf>
    <xf numFmtId="49" fontId="3" fillId="0" borderId="6" xfId="0" applyNumberFormat="1" applyFont="1" applyBorder="1" applyAlignment="1">
      <alignment horizontal="right" wrapText="1"/>
    </xf>
    <xf numFmtId="49" fontId="17" fillId="3" borderId="6" xfId="0" applyNumberFormat="1" applyFont="1" applyFill="1" applyBorder="1" applyAlignment="1">
      <alignment horizontal="right" wrapText="1"/>
    </xf>
    <xf numFmtId="49" fontId="16" fillId="3" borderId="8" xfId="0" applyNumberFormat="1" applyFont="1" applyFill="1" applyBorder="1" applyAlignment="1">
      <alignment horizontal="right" wrapText="1"/>
    </xf>
    <xf numFmtId="49" fontId="25" fillId="0" borderId="21" xfId="0" applyNumberFormat="1" applyFont="1" applyBorder="1" applyAlignment="1">
      <alignment horizontal="right" wrapText="1"/>
    </xf>
    <xf numFmtId="49" fontId="6" fillId="0" borderId="12" xfId="0" applyNumberFormat="1" applyFont="1" applyBorder="1" applyAlignment="1">
      <alignment horizontal="left" vertical="top" wrapText="1"/>
    </xf>
    <xf numFmtId="49" fontId="6" fillId="0" borderId="0" xfId="0" applyNumberFormat="1" applyFont="1" applyAlignment="1">
      <alignment horizontal="left" vertical="top" wrapText="1"/>
    </xf>
    <xf numFmtId="49" fontId="6" fillId="0" borderId="8" xfId="0" applyNumberFormat="1" applyFont="1" applyBorder="1" applyAlignment="1">
      <alignment horizontal="left" vertical="top" wrapText="1"/>
    </xf>
    <xf numFmtId="49" fontId="3" fillId="0" borderId="6" xfId="0" applyNumberFormat="1" applyFont="1" applyBorder="1" applyAlignment="1">
      <alignment horizontal="left" vertical="center" wrapText="1"/>
    </xf>
    <xf numFmtId="49" fontId="6" fillId="0" borderId="21" xfId="0" applyNumberFormat="1" applyFont="1" applyBorder="1" applyAlignment="1">
      <alignment horizontal="left" vertical="top" wrapText="1"/>
    </xf>
    <xf numFmtId="49" fontId="3" fillId="0" borderId="13" xfId="0" applyNumberFormat="1" applyFont="1" applyBorder="1" applyAlignment="1">
      <alignment horizontal="center" wrapText="1"/>
    </xf>
    <xf numFmtId="49" fontId="6" fillId="0" borderId="10" xfId="0" applyNumberFormat="1" applyFont="1" applyBorder="1" applyAlignment="1">
      <alignment horizontal="left" vertical="top" wrapText="1"/>
    </xf>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8" xfId="0" applyNumberFormat="1" applyFont="1" applyBorder="1" applyAlignment="1">
      <alignment vertical="center" wrapText="1"/>
    </xf>
    <xf numFmtId="49" fontId="3" fillId="0" borderId="12" xfId="0" applyNumberFormat="1" applyFont="1" applyBorder="1" applyAlignment="1">
      <alignment vertical="top" wrapText="1"/>
    </xf>
    <xf numFmtId="49" fontId="3" fillId="0" borderId="8" xfId="0" applyNumberFormat="1" applyFont="1" applyBorder="1" applyAlignment="1">
      <alignment vertical="top" wrapText="1"/>
    </xf>
    <xf numFmtId="49" fontId="6" fillId="0" borderId="25" xfId="0" applyNumberFormat="1" applyFont="1" applyBorder="1" applyAlignment="1">
      <alignment horizontal="left" vertical="top" wrapText="1"/>
    </xf>
    <xf numFmtId="49" fontId="3" fillId="0" borderId="0" xfId="0" applyNumberFormat="1" applyFont="1" applyAlignment="1">
      <alignment vertical="top" wrapText="1"/>
    </xf>
    <xf numFmtId="49" fontId="6" fillId="0" borderId="6"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3" fillId="0" borderId="6" xfId="0" applyNumberFormat="1" applyFont="1" applyBorder="1" applyAlignment="1">
      <alignment horizontal="left" wrapText="1"/>
    </xf>
    <xf numFmtId="49" fontId="3" fillId="0" borderId="13" xfId="0" applyNumberFormat="1" applyFont="1" applyBorder="1" applyAlignment="1">
      <alignment horizontal="center"/>
    </xf>
    <xf numFmtId="49" fontId="3" fillId="0" borderId="0" xfId="0" applyNumberFormat="1" applyFont="1" applyAlignment="1">
      <alignment horizontal="left" wrapText="1"/>
    </xf>
    <xf numFmtId="49" fontId="3" fillId="0" borderId="0" xfId="0" applyNumberFormat="1" applyFont="1" applyAlignment="1">
      <alignment horizontal="left" vertical="center"/>
    </xf>
    <xf numFmtId="49" fontId="6" fillId="0" borderId="13" xfId="0" applyNumberFormat="1" applyFont="1" applyBorder="1" applyAlignment="1">
      <alignment horizontal="center"/>
    </xf>
    <xf numFmtId="49" fontId="3" fillId="0" borderId="14"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15" xfId="0" applyNumberFormat="1" applyFont="1" applyBorder="1" applyAlignment="1">
      <alignment horizontal="left" wrapText="1"/>
    </xf>
    <xf numFmtId="49" fontId="3" fillId="0" borderId="16" xfId="0" applyNumberFormat="1" applyFont="1" applyBorder="1" applyAlignment="1">
      <alignment wrapText="1"/>
    </xf>
    <xf numFmtId="49" fontId="3" fillId="0" borderId="21" xfId="0" applyNumberFormat="1" applyFont="1" applyBorder="1"/>
    <xf numFmtId="49" fontId="3" fillId="0" borderId="29" xfId="0" applyNumberFormat="1" applyFont="1" applyBorder="1" applyAlignment="1">
      <alignment wrapText="1"/>
    </xf>
    <xf numFmtId="49" fontId="3" fillId="0" borderId="6" xfId="0" applyNumberFormat="1" applyFont="1" applyBorder="1" applyAlignment="1">
      <alignment horizontal="left"/>
    </xf>
    <xf numFmtId="49" fontId="6" fillId="0" borderId="12" xfId="0" applyNumberFormat="1" applyFont="1" applyBorder="1" applyAlignment="1">
      <alignment horizontal="center" wrapText="1"/>
    </xf>
    <xf numFmtId="49" fontId="6" fillId="3" borderId="12" xfId="0" applyNumberFormat="1" applyFont="1" applyFill="1" applyBorder="1" applyAlignment="1">
      <alignment horizontal="center" wrapText="1"/>
    </xf>
    <xf numFmtId="49" fontId="17" fillId="3" borderId="8" xfId="0" applyNumberFormat="1" applyFont="1" applyFill="1" applyBorder="1" applyAlignment="1">
      <alignment horizontal="right" wrapText="1"/>
    </xf>
    <xf numFmtId="49" fontId="6" fillId="0" borderId="8" xfId="0" applyNumberFormat="1" applyFont="1" applyBorder="1" applyAlignment="1">
      <alignment horizontal="right" wrapText="1"/>
    </xf>
    <xf numFmtId="49" fontId="17" fillId="3" borderId="13" xfId="0" applyNumberFormat="1" applyFont="1" applyFill="1" applyBorder="1" applyAlignment="1">
      <alignment horizontal="right" wrapText="1"/>
    </xf>
    <xf numFmtId="49" fontId="3" fillId="0" borderId="0" xfId="0" applyNumberFormat="1" applyFont="1" applyAlignment="1">
      <alignment horizontal="left" vertical="top" wrapText="1"/>
    </xf>
    <xf numFmtId="49" fontId="17" fillId="0" borderId="0" xfId="0" applyNumberFormat="1" applyFont="1" applyAlignment="1">
      <alignment horizontal="center" wrapText="1"/>
    </xf>
    <xf numFmtId="49" fontId="17" fillId="0" borderId="13" xfId="0" applyNumberFormat="1" applyFont="1" applyBorder="1" applyAlignment="1">
      <alignment horizontal="center" wrapText="1"/>
    </xf>
    <xf numFmtId="49" fontId="3" fillId="0" borderId="3" xfId="0" applyNumberFormat="1" applyFont="1" applyBorder="1" applyAlignment="1">
      <alignment horizontal="center"/>
    </xf>
    <xf numFmtId="49" fontId="3" fillId="0" borderId="6" xfId="0" applyNumberFormat="1" applyFont="1" applyBorder="1" applyAlignment="1">
      <alignment horizontal="center"/>
    </xf>
    <xf numFmtId="49" fontId="3" fillId="0" borderId="0" xfId="0" applyNumberFormat="1" applyFont="1" applyAlignment="1">
      <alignment horizontal="center"/>
    </xf>
    <xf numFmtId="49" fontId="17" fillId="0" borderId="13" xfId="0" applyNumberFormat="1" applyFont="1" applyBorder="1" applyAlignment="1">
      <alignment horizontal="center" wrapText="1"/>
    </xf>
    <xf numFmtId="49" fontId="3" fillId="0" borderId="30" xfId="0" applyNumberFormat="1" applyFont="1" applyBorder="1" applyAlignment="1">
      <alignment wrapText="1"/>
    </xf>
    <xf numFmtId="49" fontId="16" fillId="0" borderId="6" xfId="0" applyNumberFormat="1" applyFont="1" applyBorder="1" applyAlignment="1">
      <alignment horizontal="right" wrapText="1"/>
    </xf>
    <xf numFmtId="49" fontId="6" fillId="0" borderId="31" xfId="0" applyNumberFormat="1" applyFont="1" applyBorder="1" applyAlignment="1">
      <alignment wrapText="1"/>
    </xf>
    <xf numFmtId="49" fontId="3" fillId="0" borderId="32" xfId="0" applyNumberFormat="1" applyFont="1" applyBorder="1" applyAlignment="1">
      <alignment wrapText="1"/>
    </xf>
    <xf numFmtId="49" fontId="6" fillId="0" borderId="5" xfId="0" applyNumberFormat="1" applyFont="1" applyBorder="1" applyAlignment="1">
      <alignment wrapText="1"/>
    </xf>
    <xf numFmtId="49" fontId="3" fillId="0" borderId="12" xfId="0" applyNumberFormat="1" applyFont="1" applyBorder="1" applyAlignment="1">
      <alignment horizontal="center" wrapText="1"/>
    </xf>
    <xf numFmtId="49" fontId="3" fillId="3" borderId="12" xfId="0" applyNumberFormat="1" applyFont="1" applyFill="1" applyBorder="1" applyAlignment="1">
      <alignment horizontal="center" wrapText="1"/>
    </xf>
    <xf numFmtId="49" fontId="17" fillId="3" borderId="12" xfId="0" applyNumberFormat="1" applyFont="1" applyFill="1" applyBorder="1" applyAlignment="1">
      <alignment horizontal="right" wrapText="1"/>
    </xf>
    <xf numFmtId="49" fontId="6" fillId="0" borderId="12" xfId="0" applyNumberFormat="1" applyFont="1" applyBorder="1" applyAlignment="1">
      <alignment horizontal="right" wrapText="1"/>
    </xf>
    <xf numFmtId="49" fontId="3" fillId="0" borderId="0" xfId="0" applyNumberFormat="1" applyFont="1" applyAlignment="1">
      <alignment horizontal="left"/>
    </xf>
    <xf numFmtId="49" fontId="26" fillId="0" borderId="0" xfId="0" applyNumberFormat="1" applyFont="1" applyAlignment="1">
      <alignment horizontal="right"/>
    </xf>
    <xf numFmtId="49" fontId="27" fillId="0" borderId="0" xfId="0" applyNumberFormat="1" applyFont="1" applyAlignment="1">
      <alignment horizontal="right"/>
    </xf>
    <xf numFmtId="49" fontId="3" fillId="0" borderId="6" xfId="0" applyNumberFormat="1" applyFont="1" applyBorder="1" applyAlignment="1">
      <alignment vertical="center"/>
    </xf>
    <xf numFmtId="49" fontId="6" fillId="0" borderId="8" xfId="0" applyNumberFormat="1" applyFont="1" applyBorder="1" applyAlignment="1">
      <alignment horizontal="center" wrapText="1"/>
    </xf>
    <xf numFmtId="49" fontId="6" fillId="0" borderId="21" xfId="0" applyNumberFormat="1" applyFont="1" applyBorder="1" applyAlignment="1">
      <alignment wrapText="1"/>
    </xf>
    <xf numFmtId="49" fontId="17" fillId="3" borderId="21" xfId="0" applyNumberFormat="1" applyFont="1" applyFill="1" applyBorder="1" applyAlignment="1">
      <alignment horizontal="right" wrapText="1"/>
    </xf>
    <xf numFmtId="49" fontId="6" fillId="0" borderId="21" xfId="0" applyNumberFormat="1" applyFont="1" applyBorder="1" applyAlignment="1">
      <alignment horizontal="right" wrapText="1"/>
    </xf>
    <xf numFmtId="49" fontId="3" fillId="0" borderId="12" xfId="0" applyNumberFormat="1" applyFont="1" applyBorder="1" applyAlignment="1">
      <alignment horizontal="center" wrapText="1"/>
    </xf>
    <xf numFmtId="49" fontId="25" fillId="0" borderId="8" xfId="0" applyNumberFormat="1" applyFont="1" applyBorder="1" applyAlignment="1">
      <alignment horizontal="right" wrapText="1"/>
    </xf>
    <xf numFmtId="49" fontId="3" fillId="0" borderId="0" xfId="3" applyNumberFormat="1" applyFont="1" applyAlignment="1">
      <alignment horizontal="right"/>
    </xf>
    <xf numFmtId="49" fontId="3" fillId="0" borderId="0" xfId="3" applyNumberFormat="1" applyFont="1"/>
    <xf numFmtId="49" fontId="4" fillId="0" borderId="0" xfId="3" applyNumberFormat="1" applyFont="1"/>
    <xf numFmtId="49" fontId="5" fillId="0" borderId="0" xfId="3" applyNumberFormat="1" applyFont="1" applyAlignment="1">
      <alignment horizontal="left" wrapText="1"/>
    </xf>
    <xf numFmtId="49" fontId="5" fillId="0" borderId="1" xfId="3" applyNumberFormat="1" applyFont="1" applyBorder="1" applyAlignment="1">
      <alignment horizontal="left" wrapText="1"/>
    </xf>
    <xf numFmtId="49" fontId="3" fillId="0" borderId="3" xfId="3" applyNumberFormat="1" applyFont="1" applyBorder="1" applyAlignment="1">
      <alignment horizontal="right"/>
    </xf>
    <xf numFmtId="49" fontId="6" fillId="0" borderId="0" xfId="3" applyNumberFormat="1" applyFont="1"/>
    <xf numFmtId="49" fontId="7" fillId="0" borderId="0" xfId="3" applyNumberFormat="1" applyFont="1" applyAlignment="1">
      <alignment horizontal="right"/>
    </xf>
    <xf numFmtId="49" fontId="3" fillId="0" borderId="13" xfId="3" applyNumberFormat="1" applyFont="1" applyBorder="1" applyAlignment="1">
      <alignment wrapText="1"/>
    </xf>
    <xf numFmtId="49" fontId="3" fillId="0" borderId="13" xfId="3" applyNumberFormat="1" applyFont="1" applyBorder="1" applyAlignment="1">
      <alignment horizontal="right" wrapText="1"/>
    </xf>
    <xf numFmtId="49" fontId="17" fillId="0" borderId="13" xfId="3" applyNumberFormat="1" applyFont="1" applyBorder="1" applyAlignment="1">
      <alignment horizontal="right" wrapText="1"/>
    </xf>
    <xf numFmtId="49" fontId="3" fillId="0" borderId="0" xfId="3" applyNumberFormat="1" applyFont="1" applyAlignment="1">
      <alignment wrapText="1"/>
    </xf>
    <xf numFmtId="49" fontId="6" fillId="0" borderId="6" xfId="3" applyNumberFormat="1" applyFont="1" applyBorder="1" applyAlignment="1">
      <alignment wrapText="1"/>
    </xf>
    <xf numFmtId="49" fontId="6" fillId="0" borderId="6" xfId="3" applyNumberFormat="1" applyFont="1" applyBorder="1" applyAlignment="1">
      <alignment horizontal="right" wrapText="1"/>
    </xf>
    <xf numFmtId="49" fontId="7" fillId="3" borderId="6" xfId="3" applyNumberFormat="1" applyFont="1" applyFill="1" applyBorder="1" applyAlignment="1">
      <alignment horizontal="right" wrapText="1"/>
    </xf>
    <xf numFmtId="49" fontId="3" fillId="0" borderId="7" xfId="3" applyNumberFormat="1" applyFont="1" applyBorder="1" applyAlignment="1">
      <alignment wrapText="1"/>
    </xf>
    <xf numFmtId="49" fontId="6" fillId="0" borderId="8" xfId="3" applyNumberFormat="1" applyFont="1" applyBorder="1" applyAlignment="1">
      <alignment wrapText="1"/>
    </xf>
    <xf numFmtId="49" fontId="3" fillId="0" borderId="8" xfId="3" applyNumberFormat="1" applyFont="1" applyBorder="1" applyAlignment="1">
      <alignment horizontal="right" wrapText="1"/>
    </xf>
    <xf numFmtId="49" fontId="17" fillId="3" borderId="8" xfId="3" applyNumberFormat="1" applyFont="1" applyFill="1" applyBorder="1" applyAlignment="1">
      <alignment horizontal="right" wrapText="1"/>
    </xf>
    <xf numFmtId="49" fontId="6" fillId="0" borderId="8" xfId="3" applyNumberFormat="1" applyFont="1" applyBorder="1" applyAlignment="1">
      <alignment horizontal="right" wrapText="1"/>
    </xf>
    <xf numFmtId="49" fontId="3" fillId="0" borderId="9" xfId="3" applyNumberFormat="1" applyFont="1" applyBorder="1" applyAlignment="1">
      <alignment wrapText="1"/>
    </xf>
    <xf numFmtId="49" fontId="6" fillId="0" borderId="12" xfId="3" applyNumberFormat="1" applyFont="1" applyBorder="1" applyAlignment="1">
      <alignment horizontal="center" wrapText="1"/>
    </xf>
    <xf numFmtId="49" fontId="6" fillId="3" borderId="12" xfId="3" applyNumberFormat="1" applyFont="1" applyFill="1" applyBorder="1" applyAlignment="1">
      <alignment horizontal="center" wrapText="1"/>
    </xf>
    <xf numFmtId="49" fontId="3" fillId="0" borderId="8" xfId="3" applyNumberFormat="1" applyFont="1" applyBorder="1" applyAlignment="1">
      <alignment wrapText="1"/>
    </xf>
    <xf numFmtId="49" fontId="16" fillId="3" borderId="8" xfId="3" applyNumberFormat="1" applyFont="1" applyFill="1" applyBorder="1" applyAlignment="1">
      <alignment horizontal="right" wrapText="1"/>
    </xf>
    <xf numFmtId="49" fontId="3" fillId="0" borderId="10" xfId="3" applyNumberFormat="1" applyFont="1" applyBorder="1" applyAlignment="1">
      <alignment wrapText="1"/>
    </xf>
    <xf numFmtId="49" fontId="3" fillId="0" borderId="10" xfId="3" applyNumberFormat="1" applyFont="1" applyBorder="1" applyAlignment="1">
      <alignment horizontal="right" wrapText="1"/>
    </xf>
    <xf numFmtId="49" fontId="16" fillId="3" borderId="10" xfId="3" applyNumberFormat="1" applyFont="1" applyFill="1" applyBorder="1" applyAlignment="1">
      <alignment horizontal="right" wrapText="1"/>
    </xf>
    <xf numFmtId="49" fontId="6" fillId="0" borderId="10" xfId="3" applyNumberFormat="1" applyFont="1" applyBorder="1" applyAlignment="1">
      <alignment wrapText="1"/>
    </xf>
    <xf numFmtId="49" fontId="17" fillId="3" borderId="10" xfId="3" applyNumberFormat="1" applyFont="1" applyFill="1" applyBorder="1" applyAlignment="1">
      <alignment horizontal="right" wrapText="1"/>
    </xf>
    <xf numFmtId="49" fontId="6" fillId="0" borderId="10" xfId="3" applyNumberFormat="1" applyFont="1" applyBorder="1" applyAlignment="1">
      <alignment horizontal="right" wrapText="1"/>
    </xf>
    <xf numFmtId="49" fontId="3" fillId="0" borderId="0" xfId="3" applyNumberFormat="1" applyFont="1" applyAlignment="1">
      <alignment horizontal="right" wrapText="1"/>
    </xf>
    <xf numFmtId="49" fontId="16" fillId="3" borderId="0" xfId="3" applyNumberFormat="1" applyFont="1" applyFill="1" applyAlignment="1">
      <alignment horizontal="right" wrapText="1"/>
    </xf>
    <xf numFmtId="49" fontId="3" fillId="0" borderId="8" xfId="3" applyNumberFormat="1" applyFont="1" applyBorder="1" applyAlignment="1">
      <alignment horizontal="left" wrapText="1"/>
    </xf>
    <xf numFmtId="49" fontId="3" fillId="0" borderId="12" xfId="3" applyNumberFormat="1" applyFont="1" applyBorder="1" applyAlignment="1">
      <alignment horizontal="center" wrapText="1"/>
    </xf>
    <xf numFmtId="49" fontId="3" fillId="3" borderId="12" xfId="3" applyNumberFormat="1" applyFont="1" applyFill="1" applyBorder="1" applyAlignment="1">
      <alignment horizontal="center" wrapText="1"/>
    </xf>
    <xf numFmtId="49" fontId="3" fillId="0" borderId="9" xfId="3" applyNumberFormat="1" applyFont="1" applyBorder="1"/>
    <xf numFmtId="49" fontId="3" fillId="0" borderId="7" xfId="3" applyNumberFormat="1" applyFont="1" applyBorder="1"/>
    <xf numFmtId="49" fontId="3" fillId="0" borderId="21" xfId="3" applyNumberFormat="1" applyFont="1" applyBorder="1" applyAlignment="1">
      <alignment horizontal="left"/>
    </xf>
    <xf numFmtId="49" fontId="3" fillId="0" borderId="21" xfId="3" applyNumberFormat="1" applyFont="1" applyBorder="1" applyAlignment="1">
      <alignment horizontal="right"/>
    </xf>
    <xf numFmtId="49" fontId="16" fillId="3" borderId="21" xfId="3" applyNumberFormat="1" applyFont="1" applyFill="1" applyBorder="1" applyAlignment="1">
      <alignment horizontal="right"/>
    </xf>
    <xf numFmtId="49" fontId="3" fillId="0" borderId="0" xfId="3" applyNumberFormat="1" applyFont="1" applyAlignment="1">
      <alignment horizontal="left" wrapText="1"/>
    </xf>
    <xf numFmtId="49" fontId="5" fillId="0" borderId="1" xfId="0" applyNumberFormat="1" applyFont="1" applyBorder="1" applyAlignment="1">
      <alignment wrapText="1"/>
    </xf>
    <xf numFmtId="49" fontId="7" fillId="3" borderId="8" xfId="0" applyNumberFormat="1" applyFont="1" applyFill="1" applyBorder="1" applyAlignment="1">
      <alignment horizontal="right" wrapText="1"/>
    </xf>
    <xf numFmtId="49" fontId="6" fillId="0" borderId="0" xfId="0" applyNumberFormat="1" applyFont="1" applyAlignment="1">
      <alignment horizontal="center" wrapText="1"/>
    </xf>
    <xf numFmtId="49" fontId="6" fillId="3" borderId="0" xfId="0" applyNumberFormat="1" applyFont="1" applyFill="1" applyAlignment="1">
      <alignment horizontal="center" wrapText="1"/>
    </xf>
    <xf numFmtId="49" fontId="27" fillId="0" borderId="13" xfId="0" applyNumberFormat="1" applyFont="1" applyBorder="1" applyAlignment="1">
      <alignment horizontal="right" wrapText="1"/>
    </xf>
    <xf numFmtId="49" fontId="29" fillId="0" borderId="6" xfId="0" applyNumberFormat="1" applyFont="1" applyBorder="1" applyAlignment="1">
      <alignment horizontal="right" wrapText="1"/>
    </xf>
    <xf numFmtId="49" fontId="27" fillId="0" borderId="8" xfId="0" applyNumberFormat="1" applyFont="1" applyBorder="1" applyAlignment="1">
      <alignment horizontal="right" wrapText="1"/>
    </xf>
    <xf numFmtId="49" fontId="27" fillId="0" borderId="10" xfId="0" applyNumberFormat="1" applyFont="1" applyBorder="1" applyAlignment="1">
      <alignment horizontal="right" wrapText="1"/>
    </xf>
    <xf numFmtId="49" fontId="6" fillId="0" borderId="10" xfId="0" applyNumberFormat="1" applyFont="1" applyBorder="1" applyAlignment="1">
      <alignment horizontal="left" wrapText="1"/>
    </xf>
    <xf numFmtId="49" fontId="29" fillId="0" borderId="10" xfId="0" applyNumberFormat="1" applyFont="1" applyBorder="1" applyAlignment="1">
      <alignment horizontal="right" wrapText="1"/>
    </xf>
    <xf numFmtId="49" fontId="27" fillId="0" borderId="12" xfId="0" applyNumberFormat="1" applyFont="1" applyBorder="1" applyAlignment="1">
      <alignment horizontal="right" wrapText="1"/>
    </xf>
    <xf numFmtId="49" fontId="29" fillId="0" borderId="12" xfId="0" applyNumberFormat="1" applyFont="1" applyBorder="1" applyAlignment="1">
      <alignment horizontal="right" wrapText="1"/>
    </xf>
    <xf numFmtId="49" fontId="6" fillId="0" borderId="13" xfId="0" applyNumberFormat="1" applyFont="1" applyBorder="1"/>
    <xf numFmtId="49" fontId="3" fillId="0" borderId="13" xfId="0" applyNumberFormat="1" applyFont="1" applyBorder="1" applyAlignment="1">
      <alignment horizontal="right"/>
    </xf>
    <xf numFmtId="49" fontId="6" fillId="0" borderId="13" xfId="0" applyNumberFormat="1" applyFont="1" applyBorder="1" applyAlignment="1">
      <alignment horizontal="right"/>
    </xf>
    <xf numFmtId="49" fontId="27" fillId="0" borderId="0" xfId="0" applyNumberFormat="1" applyFont="1" applyAlignment="1">
      <alignment horizontal="right" wrapText="1"/>
    </xf>
    <xf numFmtId="49" fontId="3" fillId="0" borderId="0" xfId="0" applyNumberFormat="1" applyFont="1" applyAlignment="1">
      <alignment horizontal="left" wrapText="1" indent="1"/>
    </xf>
    <xf numFmtId="49" fontId="7" fillId="0" borderId="0" xfId="0" applyNumberFormat="1" applyFont="1" applyAlignment="1">
      <alignment horizontal="left" wrapText="1"/>
    </xf>
    <xf numFmtId="49" fontId="7" fillId="0" borderId="0" xfId="0" applyNumberFormat="1" applyFont="1" applyAlignment="1">
      <alignment horizontal="right" wrapText="1"/>
    </xf>
    <xf numFmtId="49" fontId="29" fillId="0" borderId="0" xfId="0" applyNumberFormat="1" applyFont="1" applyAlignment="1">
      <alignment horizontal="right" wrapText="1"/>
    </xf>
    <xf numFmtId="49" fontId="6" fillId="0" borderId="8" xfId="0" applyNumberFormat="1" applyFont="1" applyBorder="1" applyAlignment="1">
      <alignment horizontal="left" wrapText="1"/>
    </xf>
    <xf numFmtId="49" fontId="3" fillId="0" borderId="0" xfId="0" applyNumberFormat="1" applyFont="1" applyAlignment="1">
      <alignment horizontal="center" wrapText="1"/>
    </xf>
    <xf numFmtId="49" fontId="3" fillId="3" borderId="0" xfId="0" applyNumberFormat="1" applyFont="1" applyFill="1" applyAlignment="1">
      <alignment horizontal="center" wrapText="1"/>
    </xf>
    <xf numFmtId="49" fontId="17" fillId="3" borderId="21" xfId="0" applyNumberFormat="1" applyFont="1" applyFill="1" applyBorder="1" applyAlignment="1">
      <alignment horizontal="right"/>
    </xf>
    <xf numFmtId="49" fontId="6" fillId="0" borderId="21" xfId="0" applyNumberFormat="1" applyFont="1" applyBorder="1" applyAlignment="1">
      <alignment horizontal="right"/>
    </xf>
    <xf numFmtId="49" fontId="4" fillId="0" borderId="0" xfId="3" applyNumberFormat="1" applyFont="1" applyAlignment="1">
      <alignment horizontal="right"/>
    </xf>
    <xf numFmtId="49" fontId="5" fillId="0" borderId="1" xfId="3" applyNumberFormat="1" applyFont="1" applyBorder="1"/>
    <xf numFmtId="49" fontId="5" fillId="0" borderId="1" xfId="3" applyNumberFormat="1" applyFont="1" applyBorder="1" applyAlignment="1">
      <alignment horizontal="right"/>
    </xf>
    <xf numFmtId="49" fontId="3" fillId="0" borderId="2" xfId="3" applyNumberFormat="1" applyFont="1" applyBorder="1" applyAlignment="1">
      <alignment horizontal="right"/>
    </xf>
    <xf numFmtId="49" fontId="6" fillId="0" borderId="0" xfId="3" applyNumberFormat="1" applyFont="1" applyAlignment="1">
      <alignment horizontal="right"/>
    </xf>
    <xf numFmtId="49" fontId="3" fillId="0" borderId="0" xfId="3" applyNumberFormat="1" applyFont="1" applyAlignment="1">
      <alignment horizontal="center"/>
    </xf>
    <xf numFmtId="49" fontId="3" fillId="0" borderId="28" xfId="3" applyNumberFormat="1" applyFont="1" applyBorder="1" applyAlignment="1">
      <alignment horizontal="right" wrapText="1"/>
    </xf>
    <xf numFmtId="49" fontId="6" fillId="0" borderId="13" xfId="3" applyNumberFormat="1" applyFont="1" applyBorder="1" applyAlignment="1">
      <alignment horizontal="right" wrapText="1"/>
    </xf>
    <xf numFmtId="49" fontId="3" fillId="0" borderId="8" xfId="3" applyNumberFormat="1" applyFont="1" applyBorder="1" applyAlignment="1">
      <alignment vertical="center" wrapText="1"/>
    </xf>
    <xf numFmtId="49" fontId="27" fillId="0" borderId="10" xfId="3" applyNumberFormat="1" applyFont="1" applyBorder="1" applyAlignment="1">
      <alignment horizontal="right" wrapText="1"/>
    </xf>
    <xf numFmtId="49" fontId="3" fillId="0" borderId="10" xfId="3" applyNumberFormat="1" applyFont="1" applyBorder="1" applyAlignment="1">
      <alignment vertical="center" wrapText="1"/>
    </xf>
    <xf numFmtId="49" fontId="29" fillId="0" borderId="10" xfId="3" applyNumberFormat="1" applyFont="1" applyBorder="1" applyAlignment="1">
      <alignment horizontal="right" wrapText="1"/>
    </xf>
    <xf numFmtId="49" fontId="3" fillId="0" borderId="0" xfId="3" applyNumberFormat="1" applyFont="1" applyAlignment="1">
      <alignment vertical="center" wrapText="1"/>
    </xf>
    <xf numFmtId="49" fontId="17" fillId="3" borderId="26" xfId="3" applyNumberFormat="1" applyFont="1" applyFill="1" applyBorder="1" applyAlignment="1">
      <alignment horizontal="left" wrapText="1"/>
    </xf>
    <xf numFmtId="49" fontId="17" fillId="3" borderId="26" xfId="3" applyNumberFormat="1" applyFont="1" applyFill="1" applyBorder="1" applyAlignment="1">
      <alignment horizontal="right" wrapText="1"/>
    </xf>
    <xf numFmtId="49" fontId="3" fillId="0" borderId="33" xfId="3" applyNumberFormat="1" applyFont="1" applyBorder="1" applyAlignment="1">
      <alignment wrapText="1"/>
    </xf>
    <xf numFmtId="49" fontId="3" fillId="0" borderId="1" xfId="0" applyNumberFormat="1" applyFont="1" applyBorder="1" applyAlignment="1">
      <alignment horizontal="right"/>
    </xf>
    <xf numFmtId="49" fontId="3" fillId="0" borderId="21" xfId="0" applyNumberFormat="1" applyFont="1" applyBorder="1" applyAlignment="1">
      <alignment horizontal="left"/>
    </xf>
    <xf numFmtId="49" fontId="6" fillId="0" borderId="0" xfId="0" applyNumberFormat="1" applyFont="1"/>
    <xf numFmtId="0" fontId="28" fillId="0" borderId="0" xfId="0" applyFont="1"/>
    <xf numFmtId="49" fontId="3" fillId="3" borderId="10" xfId="0" applyNumberFormat="1" applyFont="1" applyFill="1" applyBorder="1" applyAlignment="1">
      <alignment wrapText="1"/>
    </xf>
    <xf numFmtId="49" fontId="3" fillId="3" borderId="10" xfId="0" applyNumberFormat="1" applyFont="1" applyFill="1" applyBorder="1" applyAlignment="1">
      <alignment horizontal="right" wrapText="1"/>
    </xf>
    <xf numFmtId="0" fontId="3" fillId="0" borderId="0" xfId="0" applyFont="1" applyAlignment="1">
      <alignment horizontal="right"/>
    </xf>
    <xf numFmtId="0" fontId="3" fillId="0" borderId="0" xfId="0" applyFont="1"/>
    <xf numFmtId="0" fontId="4" fillId="0" borderId="0" xfId="0" applyFont="1"/>
    <xf numFmtId="0" fontId="4" fillId="0" borderId="0" xfId="0" applyFont="1" applyAlignment="1">
      <alignment horizontal="right"/>
    </xf>
    <xf numFmtId="0" fontId="5" fillId="0" borderId="1" xfId="0" applyFont="1" applyBorder="1"/>
    <xf numFmtId="0" fontId="5" fillId="0" borderId="1" xfId="0" applyFont="1" applyBorder="1" applyAlignment="1">
      <alignment horizontal="right"/>
    </xf>
    <xf numFmtId="0" fontId="3" fillId="0" borderId="2" xfId="0" applyFont="1" applyBorder="1" applyAlignment="1">
      <alignment horizontal="right"/>
    </xf>
    <xf numFmtId="0" fontId="6" fillId="0" borderId="0" xfId="0" applyFont="1" applyAlignment="1">
      <alignment vertical="center"/>
    </xf>
    <xf numFmtId="0" fontId="6" fillId="0" borderId="0" xfId="0" applyFont="1"/>
    <xf numFmtId="0" fontId="6" fillId="0" borderId="0" xfId="0" applyFont="1" applyAlignment="1">
      <alignment horizontal="right"/>
    </xf>
    <xf numFmtId="0" fontId="3" fillId="0" borderId="6" xfId="0" applyFont="1" applyBorder="1" applyAlignment="1">
      <alignment horizontal="center" wrapText="1"/>
    </xf>
    <xf numFmtId="0" fontId="3" fillId="0" borderId="0" xfId="0" applyFont="1" applyAlignment="1">
      <alignment wrapText="1"/>
    </xf>
    <xf numFmtId="0" fontId="6" fillId="0" borderId="13" xfId="0" applyFont="1" applyBorder="1" applyAlignment="1">
      <alignment horizontal="left" wrapText="1"/>
    </xf>
    <xf numFmtId="0" fontId="3" fillId="0" borderId="7" xfId="0" applyFont="1" applyBorder="1" applyAlignment="1">
      <alignment vertical="top" wrapText="1"/>
    </xf>
    <xf numFmtId="0" fontId="3" fillId="0" borderId="7" xfId="0" applyFont="1" applyBorder="1" applyAlignment="1">
      <alignment wrapText="1"/>
    </xf>
    <xf numFmtId="164" fontId="3" fillId="0" borderId="0" xfId="0" applyNumberFormat="1" applyFont="1" applyAlignment="1">
      <alignment horizontal="right" wrapText="1"/>
    </xf>
    <xf numFmtId="0" fontId="3" fillId="0" borderId="0" xfId="0" applyFont="1" applyAlignment="1">
      <alignment horizontal="right" wrapText="1"/>
    </xf>
    <xf numFmtId="0" fontId="3" fillId="0" borderId="0" xfId="0" applyFont="1" applyAlignment="1">
      <alignment vertical="top" wrapText="1"/>
    </xf>
    <xf numFmtId="0" fontId="3" fillId="0" borderId="34" xfId="0" applyFont="1" applyBorder="1" applyAlignment="1">
      <alignment wrapText="1"/>
    </xf>
    <xf numFmtId="165" fontId="3" fillId="0" borderId="34" xfId="0" applyNumberFormat="1" applyFont="1" applyBorder="1" applyAlignment="1">
      <alignment horizontal="right" vertical="top" wrapText="1"/>
    </xf>
    <xf numFmtId="0" fontId="3" fillId="0" borderId="34" xfId="0" applyFont="1" applyBorder="1" applyAlignment="1">
      <alignment horizontal="right" wrapText="1"/>
    </xf>
    <xf numFmtId="0" fontId="3" fillId="0" borderId="10" xfId="0" applyFont="1" applyBorder="1" applyAlignment="1">
      <alignment wrapText="1"/>
    </xf>
    <xf numFmtId="165" fontId="3" fillId="0" borderId="10" xfId="0" applyNumberFormat="1" applyFont="1" applyBorder="1" applyAlignment="1">
      <alignment horizontal="right" vertical="top" wrapText="1"/>
    </xf>
    <xf numFmtId="0" fontId="3" fillId="0" borderId="10" xfId="0" applyFont="1" applyBorder="1" applyAlignment="1">
      <alignment horizontal="right" wrapText="1"/>
    </xf>
    <xf numFmtId="0" fontId="3" fillId="0" borderId="8" xfId="0" applyFont="1" applyBorder="1" applyAlignment="1">
      <alignment wrapText="1"/>
    </xf>
    <xf numFmtId="0" fontId="3" fillId="0" borderId="10" xfId="0" applyFont="1" applyBorder="1" applyAlignment="1">
      <alignment vertical="top" wrapText="1"/>
    </xf>
    <xf numFmtId="166" fontId="3" fillId="0" borderId="10" xfId="0" applyNumberFormat="1" applyFont="1" applyBorder="1" applyAlignment="1">
      <alignment horizontal="right" vertical="top" wrapText="1"/>
    </xf>
    <xf numFmtId="1" fontId="3" fillId="0" borderId="10" xfId="0" applyNumberFormat="1" applyFont="1" applyBorder="1" applyAlignment="1">
      <alignment horizontal="right" vertical="top" wrapText="1"/>
    </xf>
    <xf numFmtId="0" fontId="3" fillId="0" borderId="12" xfId="0" applyFont="1" applyBorder="1" applyAlignment="1">
      <alignment vertical="top" wrapText="1"/>
    </xf>
    <xf numFmtId="0" fontId="3" fillId="0" borderId="8" xfId="0" applyFont="1" applyBorder="1" applyAlignment="1">
      <alignment vertical="top" wrapText="1"/>
    </xf>
    <xf numFmtId="0" fontId="6" fillId="0" borderId="10" xfId="0" applyFont="1" applyBorder="1" applyAlignment="1">
      <alignment horizontal="left" wrapText="1"/>
    </xf>
    <xf numFmtId="164" fontId="6" fillId="0" borderId="10" xfId="0" applyNumberFormat="1" applyFont="1" applyBorder="1" applyAlignment="1">
      <alignment horizontal="right" vertical="top" wrapText="1"/>
    </xf>
    <xf numFmtId="0" fontId="6" fillId="0" borderId="10" xfId="0" applyFont="1" applyBorder="1" applyAlignment="1">
      <alignment horizontal="right" wrapText="1"/>
    </xf>
    <xf numFmtId="0" fontId="3" fillId="0" borderId="12" xfId="0" applyFont="1" applyBorder="1" applyAlignment="1">
      <alignment horizontal="center" wrapText="1"/>
    </xf>
    <xf numFmtId="166" fontId="3" fillId="0" borderId="10" xfId="0" applyNumberFormat="1" applyFont="1" applyBorder="1" applyAlignment="1">
      <alignment horizontal="right" wrapText="1"/>
    </xf>
    <xf numFmtId="166" fontId="6" fillId="0" borderId="10" xfId="0" applyNumberFormat="1" applyFont="1" applyBorder="1" applyAlignment="1">
      <alignment horizontal="right" wrapText="1"/>
    </xf>
    <xf numFmtId="164" fontId="6" fillId="0" borderId="10" xfId="0" applyNumberFormat="1" applyFont="1" applyBorder="1" applyAlignment="1">
      <alignment horizontal="right" wrapText="1"/>
    </xf>
    <xf numFmtId="0" fontId="3" fillId="0" borderId="6" xfId="0" applyFont="1" applyBorder="1" applyAlignment="1">
      <alignment horizontal="left" wrapText="1"/>
    </xf>
    <xf numFmtId="0" fontId="3" fillId="0" borderId="6" xfId="0" applyFont="1" applyBorder="1" applyAlignment="1">
      <alignment horizontal="left"/>
    </xf>
    <xf numFmtId="0" fontId="6" fillId="0" borderId="12" xfId="0" applyFont="1" applyBorder="1" applyAlignment="1">
      <alignment horizontal="left" wrapText="1"/>
    </xf>
    <xf numFmtId="1" fontId="3" fillId="0" borderId="10" xfId="0" applyNumberFormat="1" applyFont="1" applyBorder="1" applyAlignment="1">
      <alignment horizontal="right" wrapText="1"/>
    </xf>
    <xf numFmtId="165" fontId="6" fillId="0" borderId="10" xfId="0" applyNumberFormat="1" applyFont="1" applyBorder="1" applyAlignment="1">
      <alignment horizontal="right" wrapText="1"/>
    </xf>
    <xf numFmtId="0" fontId="3" fillId="0" borderId="10" xfId="0" applyFont="1" applyBorder="1" applyAlignment="1">
      <alignment horizontal="right" vertical="top" wrapText="1"/>
    </xf>
    <xf numFmtId="1" fontId="15" fillId="0" borderId="10" xfId="0" applyNumberFormat="1" applyFont="1" applyBorder="1" applyAlignment="1">
      <alignment wrapText="1"/>
    </xf>
    <xf numFmtId="0" fontId="6" fillId="0" borderId="12" xfId="0" applyFont="1" applyBorder="1" applyAlignment="1">
      <alignment horizontal="center" wrapText="1"/>
    </xf>
    <xf numFmtId="0" fontId="6" fillId="0" borderId="8" xfId="0" applyFont="1" applyBorder="1" applyAlignment="1">
      <alignment horizontal="left" wrapText="1"/>
    </xf>
    <xf numFmtId="165" fontId="6" fillId="0" borderId="13" xfId="0" applyNumberFormat="1" applyFont="1" applyBorder="1" applyAlignment="1">
      <alignment horizontal="right" wrapText="1"/>
    </xf>
    <xf numFmtId="0" fontId="6" fillId="0" borderId="8" xfId="0" applyFont="1" applyBorder="1" applyAlignment="1">
      <alignment horizontal="right" wrapText="1"/>
    </xf>
  </cellXfs>
  <cellStyles count="4">
    <cellStyle name="Link" xfId="2" builtinId="8"/>
    <cellStyle name="Link 2" xfId="1" xr:uid="{6FA9CA82-7B15-F14E-8C4C-7C89811C9E64}"/>
    <cellStyle name="Standard" xfId="0" builtinId="0"/>
    <cellStyle name="Standard 2" xfId="3" xr:uid="{30784FDA-488B-A54B-A799-833059F78D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17D49-E746-8340-AF7F-EC4AF06A1671}">
  <sheetPr codeName="Blatt2"/>
  <dimension ref="A3:A202"/>
  <sheetViews>
    <sheetView showGridLines="0" tabSelected="1" workbookViewId="0"/>
  </sheetViews>
  <sheetFormatPr baseColWidth="10" defaultColWidth="10.6640625" defaultRowHeight="13" x14ac:dyDescent="0.15"/>
  <sheetData>
    <row r="3" spans="1:1" x14ac:dyDescent="0.15">
      <c r="A3" s="34" t="str">
        <f>HYPERLINK("#'Tab.01'!A2","Individualisierte Offenlegung der Sitzungsteilnahme")</f>
        <v>Individualisierte Offenlegung der Sitzungsteilnahme</v>
      </c>
    </row>
    <row r="4" spans="1:1" x14ac:dyDescent="0.15">
      <c r="A4" s="34" t="str">
        <f>HYPERLINK("#'Tab.02'!A2","Kompetenzprofil für das Gesamtgremium")</f>
        <v>Kompetenzprofil für das Gesamtgremium</v>
      </c>
    </row>
    <row r="5" spans="1:1" x14ac:dyDescent="0.15">
      <c r="A5" s="34" t="str">
        <f>HYPERLINK("#'Tab.03'!A2","Meldepflichtige Wertpapiergeschäfte")</f>
        <v>Meldepflichtige Wertpapiergeschäfte</v>
      </c>
    </row>
    <row r="6" spans="1:1" x14ac:dyDescent="0.15">
      <c r="A6" s="34" t="str">
        <f>HYPERLINK("#'Tab.04'!A2","Grundzüge des Vergütungssystems 2020")</f>
        <v>Grundzüge des Vergütungssystems 2020</v>
      </c>
    </row>
    <row r="7" spans="1:1" x14ac:dyDescent="0.15">
      <c r="A7" s="34" t="str">
        <f>HYPERLINK("#'Tab.05'!A2","Zufluss")</f>
        <v>Zufluss</v>
      </c>
    </row>
    <row r="8" spans="1:1" x14ac:dyDescent="0.15">
      <c r="A8" s="34" t="str">
        <f>HYPERLINK("#'Tab.06'!A2","Gewährte Zuwendungen")</f>
        <v>Gewährte Zuwendungen</v>
      </c>
    </row>
    <row r="9" spans="1:1" x14ac:dyDescent="0.15">
      <c r="A9" s="34" t="str">
        <f>HYPERLINK("#'Tab.07'!A2","Zielerreichungen im Geschäftsjahr 2020/21")</f>
        <v>Zielerreichungen im Geschäftsjahr 2020/21</v>
      </c>
    </row>
    <row r="10" spans="1:1" x14ac:dyDescent="0.15">
      <c r="A10" s="34" t="str">
        <f>HYPERLINK("#'Tab.08'!A2","Jahresbonus 2020/21")</f>
        <v>Jahresbonus 2020/21</v>
      </c>
    </row>
    <row r="11" spans="1:1" x14ac:dyDescent="0.15">
      <c r="A11" s="34" t="str">
        <f>HYPERLINK("#'Tab.09'!A2","Anzahl zugeteilter virtueller Aktien")</f>
        <v>Anzahl zugeteilter virtueller Aktien</v>
      </c>
    </row>
    <row r="12" spans="1:1" x14ac:dyDescent="0.15">
      <c r="A12" s="34" t="str">
        <f>HYPERLINK("#'Tab.10'!A2","Auszahlungen aus Aktien-Deferral im Geschäftsjahr 2020/21")</f>
        <v>Auszahlungen aus Aktien-Deferral im Geschäftsjahr 2020/21</v>
      </c>
    </row>
    <row r="13" spans="1:1" x14ac:dyDescent="0.15">
      <c r="A13" s="34" t="str">
        <f>HYPERLINK("#'Tab.11'!A2","Auszahlungen aus dem Performance Cash Plan im Geschäftsjahr 2020/21")</f>
        <v>Auszahlungen aus dem Performance Cash Plan im Geschäftsjahr 2020/21</v>
      </c>
    </row>
    <row r="14" spans="1:1" x14ac:dyDescent="0.15">
      <c r="A14" s="34" t="str">
        <f>HYPERLINK("#'Tab.12'!A2","Vergütungsobergrenzen")</f>
        <v>Vergütungsobergrenzen</v>
      </c>
    </row>
    <row r="15" spans="1:1" x14ac:dyDescent="0.15">
      <c r="A15" s="34" t="str">
        <f>HYPERLINK("#'Tab.13'!A2","Vergütung des Aufsichtsrats für das Geschäftsjahr 2020/21")</f>
        <v>Vergütung des Aufsichtsrats für das Geschäftsjahr 2020/21</v>
      </c>
    </row>
    <row r="16" spans="1:1" x14ac:dyDescent="0.15">
      <c r="A16" s="34" t="str">
        <f>HYPERLINK("#'Tab.14'!A2","Übersicht wesentlicher Themen")</f>
        <v>Übersicht wesentlicher Themen</v>
      </c>
    </row>
    <row r="17" spans="1:1" x14ac:dyDescent="0.15">
      <c r="A17" s="34" t="str">
        <f>HYPERLINK("#'Tab.15'!A2","Mitarbeiterstruktur im Aurubis-Konzern zum Stichtag 30.09.")</f>
        <v>Mitarbeiterstruktur im Aurubis-Konzern zum Stichtag 30.09.</v>
      </c>
    </row>
    <row r="18" spans="1:1" x14ac:dyDescent="0.15">
      <c r="A18" s="34" t="str">
        <f>HYPERLINK("#'Tab.16'!A2","Mitarbeiterfluktuation im Aurubis-Konzern zum Stichtag 30.09.")</f>
        <v>Mitarbeiterfluktuation im Aurubis-Konzern zum Stichtag 30.09.</v>
      </c>
    </row>
    <row r="19" spans="1:1" x14ac:dyDescent="0.15">
      <c r="A19" s="34" t="str">
        <f>HYPERLINK("#'Tab.17'!A2","Altersstruktur")</f>
        <v>Altersstruktur</v>
      </c>
    </row>
    <row r="20" spans="1:1" x14ac:dyDescent="0.15">
      <c r="A20" s="34" t="str">
        <f>HYPERLINK("#'Tab.18'!A2","Kennzahlen Aus- und Weiterbildung")</f>
        <v>Kennzahlen Aus- und Weiterbildung</v>
      </c>
    </row>
    <row r="21" spans="1:1" x14ac:dyDescent="0.15">
      <c r="A21" s="34" t="str">
        <f>HYPERLINK("#'Tab.19'!A2","Kennzahlen Arbeitssicherheit und Gesundheitsschutz")</f>
        <v>Kennzahlen Arbeitssicherheit und Gesundheitsschutz</v>
      </c>
    </row>
    <row r="22" spans="1:1" x14ac:dyDescent="0.15">
      <c r="A22" s="34" t="str">
        <f>HYPERLINK("#'Tab.20'!A2","Energieverbrauch")</f>
        <v>Energieverbrauch</v>
      </c>
    </row>
    <row r="23" spans="1:1" x14ac:dyDescent="0.15">
      <c r="A23" s="34" t="str">
        <f>HYPERLINK("#'Tab.21'!A2","CO2-Emissionen")</f>
        <v>CO2-Emissionen</v>
      </c>
    </row>
    <row r="24" spans="1:1" x14ac:dyDescent="0.15">
      <c r="A24" s="34" t="str">
        <f>HYPERLINK("#'Tab.22'!A2","Spezifische Emissionen bei der Kupfererzeugung")</f>
        <v>Spezifische Emissionen bei der Kupfererzeugung</v>
      </c>
    </row>
    <row r="25" spans="1:1" x14ac:dyDescent="0.15">
      <c r="A25" s="34" t="str">
        <f>HYPERLINK("#'Tab.23'!A2","Zertifizierungen nach Standorten")</f>
        <v>Zertifizierungen nach Standorten</v>
      </c>
    </row>
    <row r="26" spans="1:1" x14ac:dyDescent="0.15">
      <c r="A26" s="34" t="str">
        <f>HYPERLINK("#'Tab.24'!A2","Kennzahlen zur Aurubis-Aktie")</f>
        <v>Kennzahlen zur Aurubis-Aktie</v>
      </c>
    </row>
    <row r="27" spans="1:1" x14ac:dyDescent="0.15">
      <c r="A27" s="34" t="str">
        <f>HYPERLINK("#'Tab.25'!A2","Informationen zur Aktie")</f>
        <v>Informationen zur Aktie</v>
      </c>
    </row>
    <row r="28" spans="1:1" x14ac:dyDescent="0.15">
      <c r="A28" s="34" t="str">
        <f>HYPERLINK("#'Tab.26'!A2","Analysten-Coverage 2020/21")</f>
        <v>Analysten-Coverage 2020/21</v>
      </c>
    </row>
    <row r="29" spans="1:1" x14ac:dyDescent="0.15">
      <c r="A29" s="34" t="str">
        <f>HYPERLINK("#'Tab.27'!A2","Standorte und Mitarbeiter ")</f>
        <v xml:space="preserve">Standorte und Mitarbeiter </v>
      </c>
    </row>
    <row r="30" spans="1:1" x14ac:dyDescent="0.15">
      <c r="A30" s="34" t="str">
        <f>HYPERLINK("#'Tab.28'!A2","Rendite auf das eingesetzte Kapital (ROCE) operativ")</f>
        <v>Rendite auf das eingesetzte Kapital (ROCE) operativ</v>
      </c>
    </row>
    <row r="31" spans="1:1" x14ac:dyDescent="0.15">
      <c r="A31" s="34" t="str">
        <f>HYPERLINK("#'Tab.29'!A2","Arbeitssicherheit und Gesundheitsschutz")</f>
        <v>Arbeitssicherheit und Gesundheitsschutz</v>
      </c>
    </row>
    <row r="32" spans="1:1" x14ac:dyDescent="0.15">
      <c r="A32" s="34" t="str">
        <f>HYPERLINK("#'Tab.30'!A2","Überleitung der Konzern-Gewinn- und Verlustrechnung")</f>
        <v>Überleitung der Konzern-Gewinn- und Verlustrechnung</v>
      </c>
    </row>
    <row r="33" spans="1:1" x14ac:dyDescent="0.15">
      <c r="A33" s="34" t="str">
        <f>HYPERLINK("#'Tab.31'!A2","Aufteilung Umsatzerlöse")</f>
        <v>Aufteilung Umsatzerlöse</v>
      </c>
    </row>
    <row r="34" spans="1:1" x14ac:dyDescent="0.15">
      <c r="A34" s="34" t="str">
        <f>HYPERLINK("#'Tab.32'!A2","Entwicklung der Finanzverbindlichkeiten")</f>
        <v>Entwicklung der Finanzverbindlichkeiten</v>
      </c>
    </row>
    <row r="35" spans="1:1" x14ac:dyDescent="0.15">
      <c r="A35" s="34" t="str">
        <f>HYPERLINK("#'Tab.33'!A2","IFRS-Bilanzstruktur des Konzerns")</f>
        <v>IFRS-Bilanzstruktur des Konzerns</v>
      </c>
    </row>
    <row r="36" spans="1:1" x14ac:dyDescent="0.15">
      <c r="A36" s="34" t="str">
        <f>HYPERLINK("#'Tab.34'!A2","Überleitung der Konzernbilanz")</f>
        <v>Überleitung der Konzernbilanz</v>
      </c>
    </row>
    <row r="37" spans="1:1" x14ac:dyDescent="0.15">
      <c r="A37" s="34" t="str">
        <f>HYPERLINK("#'Tab.35'!A2","Rendite auf das eingesetzte Kapital (ROCE) (operativ)")</f>
        <v>Rendite auf das eingesetzte Kapital (ROCE) (operativ)</v>
      </c>
    </row>
    <row r="38" spans="1:1" x14ac:dyDescent="0.15">
      <c r="A38" s="34" t="str">
        <f>HYPERLINK("#'Tab.36'!A2","Finanzkennzahlen des Konzerns (operativ)")</f>
        <v>Finanzkennzahlen des Konzerns (operativ)</v>
      </c>
    </row>
    <row r="39" spans="1:1" x14ac:dyDescent="0.15">
      <c r="A39" s="34" t="str">
        <f>HYPERLINK("#'Tab.37'!A2","Liquitäts- und Finanzierungsanalyse")</f>
        <v>Liquitäts- und Finanzierungsanalyse</v>
      </c>
    </row>
    <row r="40" spans="1:1" x14ac:dyDescent="0.15">
      <c r="A40" s="34" t="str">
        <f>HYPERLINK("#'Tab.38'!A2","Netto-Finanzposition im Konzern")</f>
        <v>Netto-Finanzposition im Konzern</v>
      </c>
    </row>
    <row r="41" spans="1:1" x14ac:dyDescent="0.15">
      <c r="A41" s="34" t="str">
        <f>HYPERLINK("#'Tab.39'!A2","Kennzahlen Segment Metal Refining &amp; Processing")</f>
        <v>Kennzahlen Segment Metal Refining &amp; Processing</v>
      </c>
    </row>
    <row r="42" spans="1:1" x14ac:dyDescent="0.15">
      <c r="A42" s="34" t="str">
        <f>HYPERLINK("#'Tab.40'!A2","Verkaufsmengen anderer Metalle")</f>
        <v>Verkaufsmengen anderer Metalle</v>
      </c>
    </row>
    <row r="43" spans="1:1" x14ac:dyDescent="0.15">
      <c r="A43" s="34" t="str">
        <f>HYPERLINK("#'Tab.41'!A2","Kennzahlen Segment Flat Rolled Products")</f>
        <v>Kennzahlen Segment Flat Rolled Products</v>
      </c>
    </row>
    <row r="44" spans="1:1" x14ac:dyDescent="0.15">
      <c r="A44" s="34" t="str">
        <f>HYPERLINK("#'Tab.42'!A2","Gewinn- und Verlustrechnung")</f>
        <v>Gewinn- und Verlustrechnung</v>
      </c>
    </row>
    <row r="45" spans="1:1" x14ac:dyDescent="0.15">
      <c r="A45" s="34" t="str">
        <f>HYPERLINK("#'Tab.43'!A2","Bilanzstruktur der Aurubis AG")</f>
        <v>Bilanzstruktur der Aurubis AG</v>
      </c>
    </row>
    <row r="46" spans="1:1" x14ac:dyDescent="0.15">
      <c r="A46" s="34" t="str">
        <f>HYPERLINK("#'Tab.44'!A2","Potenzieller Ergebniseffekt")</f>
        <v>Potenzieller Ergebniseffekt</v>
      </c>
    </row>
    <row r="47" spans="1:1" x14ac:dyDescent="0.15">
      <c r="A47" s="34" t="str">
        <f>HYPERLINK("#'Tab.45'!A2","Konzern-Gewinn- und Verlustrechnung")</f>
        <v>Konzern-Gewinn- und Verlustrechnung</v>
      </c>
    </row>
    <row r="48" spans="1:1" x14ac:dyDescent="0.15">
      <c r="A48" s="34" t="str">
        <f>HYPERLINK("#'Tab.46'!A2","Konzern-Gesamtergebnisrechnung")</f>
        <v>Konzern-Gesamtergebnisrechnung</v>
      </c>
    </row>
    <row r="49" spans="1:1" x14ac:dyDescent="0.15">
      <c r="A49" s="34" t="str">
        <f>HYPERLINK("#'Tab.47'!A2","Konzernbilanz Aktiva nach IFRS")</f>
        <v>Konzernbilanz Aktiva nach IFRS</v>
      </c>
    </row>
    <row r="50" spans="1:1" x14ac:dyDescent="0.15">
      <c r="A50" s="34" t="str">
        <f>HYPERLINK("#'Tab.48'!A2","Konzernbilanz Passiva nach IFRS")</f>
        <v>Konzernbilanz Passiva nach IFRS</v>
      </c>
    </row>
    <row r="51" spans="1:1" x14ac:dyDescent="0.15">
      <c r="A51" s="34" t="str">
        <f>HYPERLINK("#'Tab.49'!A2","Konzern-Kapitalflussrechnung")</f>
        <v>Konzern-Kapitalflussrechnung</v>
      </c>
    </row>
    <row r="52" spans="1:1" x14ac:dyDescent="0.15">
      <c r="A52" s="34" t="str">
        <f>HYPERLINK("#'Tab.50'!A2","Konzern-Eigenkapitalveränderungsrechnung")</f>
        <v>Konzern-Eigenkapitalveränderungsrechnung</v>
      </c>
    </row>
    <row r="53" spans="1:1" x14ac:dyDescent="0.15">
      <c r="A53" s="34" t="str">
        <f>HYPERLINK("#'Tab.51'!A2","Finanzkalender")</f>
        <v>Finanzkalender</v>
      </c>
    </row>
    <row r="54" spans="1:1" x14ac:dyDescent="0.15">
      <c r="A54" s="34" t="str">
        <f>HYPERLINK("#'Tab.52'!A2","5-Jahres-Übersicht vom Aurubis-Konzern (IFRS)")</f>
        <v>5-Jahres-Übersicht vom Aurubis-Konzern (IFRS)</v>
      </c>
    </row>
    <row r="55" spans="1:1" x14ac:dyDescent="0.15">
      <c r="A55" s="34"/>
    </row>
    <row r="56" spans="1:1" x14ac:dyDescent="0.15">
      <c r="A56" s="34"/>
    </row>
    <row r="57" spans="1:1" x14ac:dyDescent="0.15">
      <c r="A57" s="34"/>
    </row>
    <row r="58" spans="1:1" x14ac:dyDescent="0.15">
      <c r="A58" s="34"/>
    </row>
    <row r="59" spans="1:1" x14ac:dyDescent="0.15">
      <c r="A59" s="34"/>
    </row>
    <row r="60" spans="1:1" x14ac:dyDescent="0.15">
      <c r="A60" s="34"/>
    </row>
    <row r="61" spans="1:1" x14ac:dyDescent="0.15">
      <c r="A61" s="34"/>
    </row>
    <row r="62" spans="1:1" x14ac:dyDescent="0.15">
      <c r="A62" s="34"/>
    </row>
    <row r="63" spans="1:1" x14ac:dyDescent="0.15">
      <c r="A63" s="34"/>
    </row>
    <row r="64" spans="1:1" x14ac:dyDescent="0.15">
      <c r="A64" s="34"/>
    </row>
    <row r="65" spans="1:1" x14ac:dyDescent="0.15">
      <c r="A65" s="34"/>
    </row>
    <row r="66" spans="1:1" x14ac:dyDescent="0.15">
      <c r="A66" s="34"/>
    </row>
    <row r="67" spans="1:1" x14ac:dyDescent="0.15">
      <c r="A67" s="34"/>
    </row>
    <row r="68" spans="1:1" x14ac:dyDescent="0.15">
      <c r="A68" s="34"/>
    </row>
    <row r="69" spans="1:1" x14ac:dyDescent="0.15">
      <c r="A69" s="34"/>
    </row>
    <row r="70" spans="1:1" x14ac:dyDescent="0.15">
      <c r="A70" s="34"/>
    </row>
    <row r="71" spans="1:1" x14ac:dyDescent="0.15">
      <c r="A71" s="34"/>
    </row>
    <row r="72" spans="1:1" x14ac:dyDescent="0.15">
      <c r="A72" s="34"/>
    </row>
    <row r="73" spans="1:1" x14ac:dyDescent="0.15">
      <c r="A73" s="34"/>
    </row>
    <row r="74" spans="1:1" x14ac:dyDescent="0.15">
      <c r="A74" s="34"/>
    </row>
    <row r="75" spans="1:1" x14ac:dyDescent="0.15">
      <c r="A75" s="34"/>
    </row>
    <row r="76" spans="1:1" x14ac:dyDescent="0.15">
      <c r="A76" s="34"/>
    </row>
    <row r="77" spans="1:1" x14ac:dyDescent="0.15">
      <c r="A77" s="34"/>
    </row>
    <row r="78" spans="1:1" x14ac:dyDescent="0.15">
      <c r="A78" s="34"/>
    </row>
    <row r="79" spans="1:1" x14ac:dyDescent="0.15">
      <c r="A79" s="34"/>
    </row>
    <row r="80" spans="1:1" x14ac:dyDescent="0.15">
      <c r="A80" s="34"/>
    </row>
    <row r="81" spans="1:1" x14ac:dyDescent="0.15">
      <c r="A81" s="34"/>
    </row>
    <row r="82" spans="1:1" x14ac:dyDescent="0.15">
      <c r="A82" s="34"/>
    </row>
    <row r="83" spans="1:1" x14ac:dyDescent="0.15">
      <c r="A83" s="34"/>
    </row>
    <row r="84" spans="1:1" x14ac:dyDescent="0.15">
      <c r="A84" s="34"/>
    </row>
    <row r="85" spans="1:1" x14ac:dyDescent="0.15">
      <c r="A85" s="34"/>
    </row>
    <row r="86" spans="1:1" x14ac:dyDescent="0.15">
      <c r="A86" s="34"/>
    </row>
    <row r="87" spans="1:1" x14ac:dyDescent="0.15">
      <c r="A87" s="34"/>
    </row>
    <row r="88" spans="1:1" x14ac:dyDescent="0.15">
      <c r="A88" s="34"/>
    </row>
    <row r="89" spans="1:1" x14ac:dyDescent="0.15">
      <c r="A89" s="34"/>
    </row>
    <row r="90" spans="1:1" x14ac:dyDescent="0.15">
      <c r="A90" s="34"/>
    </row>
    <row r="91" spans="1:1" x14ac:dyDescent="0.15">
      <c r="A91" s="34"/>
    </row>
    <row r="92" spans="1:1" x14ac:dyDescent="0.15">
      <c r="A92" s="34"/>
    </row>
    <row r="93" spans="1:1" x14ac:dyDescent="0.15">
      <c r="A93" s="34"/>
    </row>
    <row r="94" spans="1:1" x14ac:dyDescent="0.15">
      <c r="A94" s="34"/>
    </row>
    <row r="95" spans="1:1" x14ac:dyDescent="0.15">
      <c r="A95" s="34"/>
    </row>
    <row r="96" spans="1:1" x14ac:dyDescent="0.15">
      <c r="A96" s="34"/>
    </row>
    <row r="97" spans="1:1" x14ac:dyDescent="0.15">
      <c r="A97" s="34"/>
    </row>
    <row r="98" spans="1:1" x14ac:dyDescent="0.15">
      <c r="A98" s="34"/>
    </row>
    <row r="99" spans="1:1" x14ac:dyDescent="0.15">
      <c r="A99" s="34"/>
    </row>
    <row r="100" spans="1:1" x14ac:dyDescent="0.15">
      <c r="A100" s="34"/>
    </row>
    <row r="101" spans="1:1" x14ac:dyDescent="0.15">
      <c r="A101" s="34"/>
    </row>
    <row r="102" spans="1:1" x14ac:dyDescent="0.15">
      <c r="A102" s="34"/>
    </row>
    <row r="103" spans="1:1" x14ac:dyDescent="0.15">
      <c r="A103" s="34"/>
    </row>
    <row r="104" spans="1:1" x14ac:dyDescent="0.15">
      <c r="A104" s="34"/>
    </row>
    <row r="105" spans="1:1" x14ac:dyDescent="0.15">
      <c r="A105" s="34"/>
    </row>
    <row r="106" spans="1:1" x14ac:dyDescent="0.15">
      <c r="A106" s="34"/>
    </row>
    <row r="107" spans="1:1" x14ac:dyDescent="0.15">
      <c r="A107" s="34"/>
    </row>
    <row r="108" spans="1:1" x14ac:dyDescent="0.15">
      <c r="A108" s="34"/>
    </row>
    <row r="109" spans="1:1" x14ac:dyDescent="0.15">
      <c r="A109" s="34"/>
    </row>
    <row r="110" spans="1:1" x14ac:dyDescent="0.15">
      <c r="A110" s="34"/>
    </row>
    <row r="111" spans="1:1" x14ac:dyDescent="0.15">
      <c r="A111" s="34"/>
    </row>
    <row r="112" spans="1:1" x14ac:dyDescent="0.15">
      <c r="A112" s="34"/>
    </row>
    <row r="113" spans="1:1" x14ac:dyDescent="0.15">
      <c r="A113" s="34"/>
    </row>
    <row r="114" spans="1:1" x14ac:dyDescent="0.15">
      <c r="A114" s="34"/>
    </row>
    <row r="115" spans="1:1" x14ac:dyDescent="0.15">
      <c r="A115" s="34"/>
    </row>
    <row r="116" spans="1:1" x14ac:dyDescent="0.15">
      <c r="A116" s="34"/>
    </row>
    <row r="117" spans="1:1" x14ac:dyDescent="0.15">
      <c r="A117" s="34"/>
    </row>
    <row r="118" spans="1:1" x14ac:dyDescent="0.15">
      <c r="A118" s="34"/>
    </row>
    <row r="119" spans="1:1" x14ac:dyDescent="0.15">
      <c r="A119" s="34"/>
    </row>
    <row r="120" spans="1:1" x14ac:dyDescent="0.15">
      <c r="A120" s="34"/>
    </row>
    <row r="121" spans="1:1" x14ac:dyDescent="0.15">
      <c r="A121" s="34"/>
    </row>
    <row r="122" spans="1:1" x14ac:dyDescent="0.15">
      <c r="A122" s="34"/>
    </row>
    <row r="123" spans="1:1" x14ac:dyDescent="0.15">
      <c r="A123" s="34"/>
    </row>
    <row r="124" spans="1:1" x14ac:dyDescent="0.15">
      <c r="A124" s="34"/>
    </row>
    <row r="125" spans="1:1" x14ac:dyDescent="0.15">
      <c r="A125" s="34"/>
    </row>
    <row r="126" spans="1:1" x14ac:dyDescent="0.15">
      <c r="A126" s="34"/>
    </row>
    <row r="127" spans="1:1" x14ac:dyDescent="0.15">
      <c r="A127" s="34"/>
    </row>
    <row r="128" spans="1:1" x14ac:dyDescent="0.15">
      <c r="A128" s="34"/>
    </row>
    <row r="129" spans="1:1" x14ac:dyDescent="0.15">
      <c r="A129" s="34"/>
    </row>
    <row r="130" spans="1:1" x14ac:dyDescent="0.15">
      <c r="A130" s="34"/>
    </row>
    <row r="131" spans="1:1" x14ac:dyDescent="0.15">
      <c r="A131" s="34"/>
    </row>
    <row r="132" spans="1:1" x14ac:dyDescent="0.15">
      <c r="A132" s="34"/>
    </row>
    <row r="133" spans="1:1" x14ac:dyDescent="0.15">
      <c r="A133" s="34"/>
    </row>
    <row r="134" spans="1:1" x14ac:dyDescent="0.15">
      <c r="A134" s="34"/>
    </row>
    <row r="135" spans="1:1" x14ac:dyDescent="0.15">
      <c r="A135" s="34"/>
    </row>
    <row r="136" spans="1:1" x14ac:dyDescent="0.15">
      <c r="A136" s="34"/>
    </row>
    <row r="137" spans="1:1" x14ac:dyDescent="0.15">
      <c r="A137" s="34"/>
    </row>
    <row r="138" spans="1:1" x14ac:dyDescent="0.15">
      <c r="A138" s="34"/>
    </row>
    <row r="139" spans="1:1" x14ac:dyDescent="0.15">
      <c r="A139" s="34"/>
    </row>
    <row r="140" spans="1:1" x14ac:dyDescent="0.15">
      <c r="A140" s="34"/>
    </row>
    <row r="141" spans="1:1" x14ac:dyDescent="0.15">
      <c r="A141" s="34"/>
    </row>
    <row r="142" spans="1:1" x14ac:dyDescent="0.15">
      <c r="A142" s="34"/>
    </row>
    <row r="143" spans="1:1" x14ac:dyDescent="0.15">
      <c r="A143" s="34"/>
    </row>
    <row r="144" spans="1:1" x14ac:dyDescent="0.15">
      <c r="A144" s="34"/>
    </row>
    <row r="145" spans="1:1" x14ac:dyDescent="0.15">
      <c r="A145" s="34"/>
    </row>
    <row r="146" spans="1:1" x14ac:dyDescent="0.15">
      <c r="A146" s="34"/>
    </row>
    <row r="147" spans="1:1" x14ac:dyDescent="0.15">
      <c r="A147" s="34"/>
    </row>
    <row r="148" spans="1:1" x14ac:dyDescent="0.15">
      <c r="A148" s="34"/>
    </row>
    <row r="149" spans="1:1" x14ac:dyDescent="0.15">
      <c r="A149" s="34"/>
    </row>
    <row r="150" spans="1:1" x14ac:dyDescent="0.15">
      <c r="A150" s="34"/>
    </row>
    <row r="151" spans="1:1" x14ac:dyDescent="0.15">
      <c r="A151" s="34"/>
    </row>
    <row r="152" spans="1:1" x14ac:dyDescent="0.15">
      <c r="A152" s="34"/>
    </row>
    <row r="153" spans="1:1" x14ac:dyDescent="0.15">
      <c r="A153" s="34"/>
    </row>
    <row r="154" spans="1:1" x14ac:dyDescent="0.15">
      <c r="A154" s="34"/>
    </row>
    <row r="155" spans="1:1" x14ac:dyDescent="0.15">
      <c r="A155" s="34"/>
    </row>
    <row r="156" spans="1:1" x14ac:dyDescent="0.15">
      <c r="A156" s="34"/>
    </row>
    <row r="157" spans="1:1" x14ac:dyDescent="0.15">
      <c r="A157" s="34"/>
    </row>
    <row r="158" spans="1:1" x14ac:dyDescent="0.15">
      <c r="A158" s="34"/>
    </row>
    <row r="159" spans="1:1" x14ac:dyDescent="0.15">
      <c r="A159" s="34"/>
    </row>
    <row r="160" spans="1:1" x14ac:dyDescent="0.15">
      <c r="A160" s="34"/>
    </row>
    <row r="161" spans="1:1" x14ac:dyDescent="0.15">
      <c r="A161" s="34"/>
    </row>
    <row r="162" spans="1:1" x14ac:dyDescent="0.15">
      <c r="A162" s="34"/>
    </row>
    <row r="163" spans="1:1" x14ac:dyDescent="0.15">
      <c r="A163" s="34"/>
    </row>
    <row r="164" spans="1:1" x14ac:dyDescent="0.15">
      <c r="A164" s="34"/>
    </row>
    <row r="165" spans="1:1" x14ac:dyDescent="0.15">
      <c r="A165" s="34"/>
    </row>
    <row r="166" spans="1:1" x14ac:dyDescent="0.15">
      <c r="A166" s="34"/>
    </row>
    <row r="167" spans="1:1" x14ac:dyDescent="0.15">
      <c r="A167" s="34"/>
    </row>
    <row r="168" spans="1:1" x14ac:dyDescent="0.15">
      <c r="A168" s="34"/>
    </row>
    <row r="169" spans="1:1" x14ac:dyDescent="0.15">
      <c r="A169" s="34"/>
    </row>
    <row r="170" spans="1:1" x14ac:dyDescent="0.15">
      <c r="A170" s="34"/>
    </row>
    <row r="171" spans="1:1" x14ac:dyDescent="0.15">
      <c r="A171" s="34"/>
    </row>
    <row r="172" spans="1:1" x14ac:dyDescent="0.15">
      <c r="A172" s="34"/>
    </row>
    <row r="173" spans="1:1" x14ac:dyDescent="0.15">
      <c r="A173" s="34"/>
    </row>
    <row r="174" spans="1:1" x14ac:dyDescent="0.15">
      <c r="A174" s="34"/>
    </row>
    <row r="175" spans="1:1" x14ac:dyDescent="0.15">
      <c r="A175" s="34"/>
    </row>
    <row r="176" spans="1:1" x14ac:dyDescent="0.15">
      <c r="A176" s="34"/>
    </row>
    <row r="177" spans="1:1" x14ac:dyDescent="0.15">
      <c r="A177" s="34"/>
    </row>
    <row r="178" spans="1:1" x14ac:dyDescent="0.15">
      <c r="A178" s="34"/>
    </row>
    <row r="179" spans="1:1" x14ac:dyDescent="0.15">
      <c r="A179" s="34"/>
    </row>
    <row r="180" spans="1:1" x14ac:dyDescent="0.15">
      <c r="A180" s="34"/>
    </row>
    <row r="181" spans="1:1" x14ac:dyDescent="0.15">
      <c r="A181" s="34"/>
    </row>
    <row r="182" spans="1:1" x14ac:dyDescent="0.15">
      <c r="A182" s="34"/>
    </row>
    <row r="183" spans="1:1" x14ac:dyDescent="0.15">
      <c r="A183" s="34"/>
    </row>
    <row r="184" spans="1:1" x14ac:dyDescent="0.15">
      <c r="A184" s="34"/>
    </row>
    <row r="185" spans="1:1" x14ac:dyDescent="0.15">
      <c r="A185" s="34"/>
    </row>
    <row r="186" spans="1:1" x14ac:dyDescent="0.15">
      <c r="A186" s="34"/>
    </row>
    <row r="187" spans="1:1" x14ac:dyDescent="0.15">
      <c r="A187" s="34"/>
    </row>
    <row r="188" spans="1:1" x14ac:dyDescent="0.15">
      <c r="A188" s="34"/>
    </row>
    <row r="189" spans="1:1" x14ac:dyDescent="0.15">
      <c r="A189" s="34"/>
    </row>
    <row r="190" spans="1:1" x14ac:dyDescent="0.15">
      <c r="A190" s="34"/>
    </row>
    <row r="191" spans="1:1" x14ac:dyDescent="0.15">
      <c r="A191" s="34"/>
    </row>
    <row r="192" spans="1:1" x14ac:dyDescent="0.15">
      <c r="A192" s="34"/>
    </row>
    <row r="193" spans="1:1" x14ac:dyDescent="0.15">
      <c r="A193" s="34"/>
    </row>
    <row r="194" spans="1:1" x14ac:dyDescent="0.15">
      <c r="A194" s="34"/>
    </row>
    <row r="195" spans="1:1" x14ac:dyDescent="0.15">
      <c r="A195" s="34"/>
    </row>
    <row r="196" spans="1:1" x14ac:dyDescent="0.15">
      <c r="A196" s="34"/>
    </row>
    <row r="197" spans="1:1" x14ac:dyDescent="0.15">
      <c r="A197" s="34"/>
    </row>
    <row r="198" spans="1:1" x14ac:dyDescent="0.15">
      <c r="A198" s="34"/>
    </row>
    <row r="199" spans="1:1" x14ac:dyDescent="0.15">
      <c r="A199" s="34"/>
    </row>
    <row r="200" spans="1:1" x14ac:dyDescent="0.15">
      <c r="A200" s="34"/>
    </row>
    <row r="201" spans="1:1" x14ac:dyDescent="0.15">
      <c r="A201" s="34"/>
    </row>
    <row r="202" spans="1:1" x14ac:dyDescent="0.15">
      <c r="A202" s="34"/>
    </row>
  </sheetData>
  <pageMargins left="0.78740157499999996" right="0.78740157499999996" top="0.984251969" bottom="0.984251969" header="0.5" footer="0.5"/>
  <pageSetup paperSize="9" orientation="portrait" horizontalDpi="4294967292" verticalDpi="429496729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56E9C-542A-5D46-B3D9-E5E4347F8B2D}">
  <dimension ref="A1:E12"/>
  <sheetViews>
    <sheetView showGridLines="0" zoomScaleNormal="100" workbookViewId="0"/>
  </sheetViews>
  <sheetFormatPr baseColWidth="10" defaultColWidth="10.6640625" defaultRowHeight="15" customHeight="1" x14ac:dyDescent="0.2"/>
  <cols>
    <col min="1" max="1" width="36.1640625" style="3" customWidth="1"/>
    <col min="2" max="5" width="14" style="2" customWidth="1"/>
    <col min="6" max="16384" width="10.6640625" style="3"/>
  </cols>
  <sheetData>
    <row r="1" spans="1:5" ht="15" customHeight="1" x14ac:dyDescent="0.2">
      <c r="A1" s="35" t="str">
        <f>HYPERLINK("#'Index'!A1","Back to index")</f>
        <v>Back to index</v>
      </c>
    </row>
    <row r="2" spans="1:5" ht="45" customHeight="1" x14ac:dyDescent="0.25">
      <c r="A2" s="4" t="s">
        <v>21</v>
      </c>
    </row>
    <row r="3" spans="1:5" ht="21" customHeight="1" x14ac:dyDescent="0.2">
      <c r="A3" s="5" t="s">
        <v>293</v>
      </c>
      <c r="B3" s="6"/>
      <c r="C3" s="7"/>
      <c r="D3" s="7"/>
      <c r="E3" s="7"/>
    </row>
    <row r="4" spans="1:5" ht="16" x14ac:dyDescent="0.2">
      <c r="A4" s="47"/>
    </row>
    <row r="5" spans="1:5" ht="16" x14ac:dyDescent="0.2">
      <c r="A5" s="47"/>
    </row>
    <row r="6" spans="1:5" ht="18" thickBot="1" x14ac:dyDescent="0.25">
      <c r="A6" s="47"/>
      <c r="B6" s="77" t="s">
        <v>128</v>
      </c>
      <c r="C6" s="32" t="s">
        <v>119</v>
      </c>
      <c r="D6" s="32" t="s">
        <v>294</v>
      </c>
      <c r="E6" s="32" t="s">
        <v>295</v>
      </c>
    </row>
    <row r="7" spans="1:5" s="12" customFormat="1" ht="56" customHeight="1" thickBot="1" x14ac:dyDescent="0.25">
      <c r="A7" s="33"/>
      <c r="B7" s="84" t="s">
        <v>296</v>
      </c>
      <c r="C7" s="85" t="s">
        <v>297</v>
      </c>
      <c r="D7" s="85" t="s">
        <v>298</v>
      </c>
      <c r="E7" s="85" t="s">
        <v>299</v>
      </c>
    </row>
    <row r="8" spans="1:5" s="12" customFormat="1" ht="24" customHeight="1" x14ac:dyDescent="0.2">
      <c r="A8" s="20" t="s">
        <v>67</v>
      </c>
      <c r="B8" s="78" t="s">
        <v>300</v>
      </c>
      <c r="C8" s="21" t="s">
        <v>301</v>
      </c>
      <c r="D8" s="21" t="s">
        <v>302</v>
      </c>
      <c r="E8" s="21" t="s">
        <v>303</v>
      </c>
    </row>
    <row r="9" spans="1:5" s="12" customFormat="1" ht="24" customHeight="1" x14ac:dyDescent="0.2">
      <c r="A9" s="20" t="s">
        <v>73</v>
      </c>
      <c r="B9" s="81" t="s">
        <v>304</v>
      </c>
      <c r="C9" s="21" t="s">
        <v>305</v>
      </c>
      <c r="D9" s="21" t="s">
        <v>303</v>
      </c>
      <c r="E9" s="21" t="s">
        <v>303</v>
      </c>
    </row>
    <row r="10" spans="1:5" s="12" customFormat="1" ht="25" customHeight="1" x14ac:dyDescent="0.2">
      <c r="A10" s="20" t="s">
        <v>291</v>
      </c>
      <c r="B10" s="81" t="s">
        <v>304</v>
      </c>
      <c r="C10" s="21" t="s">
        <v>306</v>
      </c>
      <c r="D10" s="21" t="s">
        <v>307</v>
      </c>
      <c r="E10" s="21" t="s">
        <v>303</v>
      </c>
    </row>
    <row r="11" spans="1:5" s="12" customFormat="1" ht="24" customHeight="1" thickBot="1" x14ac:dyDescent="0.25">
      <c r="A11" s="20" t="s">
        <v>292</v>
      </c>
      <c r="B11" s="81" t="s">
        <v>304</v>
      </c>
      <c r="C11" s="21" t="s">
        <v>308</v>
      </c>
      <c r="D11" s="21" t="s">
        <v>309</v>
      </c>
      <c r="E11" s="21" t="s">
        <v>310</v>
      </c>
    </row>
    <row r="12" spans="1:5" ht="104" customHeight="1" x14ac:dyDescent="0.2">
      <c r="A12" s="123" t="s">
        <v>311</v>
      </c>
      <c r="B12" s="123"/>
      <c r="C12" s="123"/>
      <c r="D12" s="123"/>
      <c r="E12" s="123"/>
    </row>
  </sheetData>
  <mergeCells count="1">
    <mergeCell ref="A12:E12"/>
  </mergeCells>
  <pageMargins left="0.75" right="0.75" top="1" bottom="1" header="0.5" footer="0.5"/>
  <pageSetup paperSize="9"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2CDC8-A433-A545-A1CF-87E95543EB59}">
  <dimension ref="A1:G10"/>
  <sheetViews>
    <sheetView showGridLines="0" zoomScaleNormal="100" workbookViewId="0"/>
  </sheetViews>
  <sheetFormatPr baseColWidth="10" defaultColWidth="10.6640625" defaultRowHeight="15" customHeight="1" x14ac:dyDescent="0.2"/>
  <cols>
    <col min="1" max="1" width="45.5" style="3" customWidth="1"/>
    <col min="2" max="7" width="14" style="2" customWidth="1"/>
    <col min="8" max="16384" width="10.6640625" style="3"/>
  </cols>
  <sheetData>
    <row r="1" spans="1:7" ht="15" customHeight="1" x14ac:dyDescent="0.2">
      <c r="A1" s="35" t="str">
        <f>HYPERLINK("#'Index'!A1","Back to index")</f>
        <v>Back to index</v>
      </c>
    </row>
    <row r="2" spans="1:7" ht="45" customHeight="1" x14ac:dyDescent="0.25">
      <c r="A2" s="4" t="s">
        <v>21</v>
      </c>
    </row>
    <row r="3" spans="1:7" ht="21" customHeight="1" x14ac:dyDescent="0.2">
      <c r="A3" s="5" t="s">
        <v>312</v>
      </c>
      <c r="B3" s="6"/>
      <c r="C3" s="7"/>
      <c r="D3" s="7"/>
      <c r="E3" s="7"/>
      <c r="F3" s="7"/>
      <c r="G3" s="7"/>
    </row>
    <row r="4" spans="1:7" ht="16" x14ac:dyDescent="0.2">
      <c r="A4" s="47"/>
    </row>
    <row r="5" spans="1:7" s="12" customFormat="1" ht="52" thickBot="1" x14ac:dyDescent="0.25">
      <c r="A5" s="33"/>
      <c r="B5" s="77" t="s">
        <v>313</v>
      </c>
      <c r="C5" s="77" t="s">
        <v>314</v>
      </c>
      <c r="D5" s="77" t="s">
        <v>315</v>
      </c>
      <c r="E5" s="77" t="s">
        <v>316</v>
      </c>
      <c r="F5" s="77" t="s">
        <v>317</v>
      </c>
      <c r="G5" s="77" t="s">
        <v>318</v>
      </c>
    </row>
    <row r="6" spans="1:7" s="12" customFormat="1" ht="24" customHeight="1" x14ac:dyDescent="0.2">
      <c r="A6" s="20" t="s">
        <v>67</v>
      </c>
      <c r="B6" s="78" t="s">
        <v>303</v>
      </c>
      <c r="C6" s="86" t="s">
        <v>303</v>
      </c>
      <c r="D6" s="86" t="s">
        <v>303</v>
      </c>
      <c r="E6" s="86" t="s">
        <v>303</v>
      </c>
      <c r="F6" s="86" t="s">
        <v>303</v>
      </c>
      <c r="G6" s="86" t="s">
        <v>303</v>
      </c>
    </row>
    <row r="7" spans="1:7" s="12" customFormat="1" ht="24" customHeight="1" x14ac:dyDescent="0.2">
      <c r="A7" s="20" t="s">
        <v>73</v>
      </c>
      <c r="B7" s="81" t="s">
        <v>303</v>
      </c>
      <c r="C7" s="81" t="s">
        <v>303</v>
      </c>
      <c r="D7" s="81" t="s">
        <v>303</v>
      </c>
      <c r="E7" s="81" t="s">
        <v>303</v>
      </c>
      <c r="F7" s="81" t="s">
        <v>303</v>
      </c>
      <c r="G7" s="81" t="s">
        <v>303</v>
      </c>
    </row>
    <row r="8" spans="1:7" s="12" customFormat="1" ht="24" customHeight="1" x14ac:dyDescent="0.2">
      <c r="A8" s="20" t="s">
        <v>291</v>
      </c>
      <c r="B8" s="81" t="s">
        <v>303</v>
      </c>
      <c r="C8" s="81" t="s">
        <v>303</v>
      </c>
      <c r="D8" s="81" t="s">
        <v>303</v>
      </c>
      <c r="E8" s="81" t="s">
        <v>303</v>
      </c>
      <c r="F8" s="81" t="s">
        <v>303</v>
      </c>
      <c r="G8" s="81" t="s">
        <v>303</v>
      </c>
    </row>
    <row r="9" spans="1:7" s="12" customFormat="1" ht="57" customHeight="1" thickBot="1" x14ac:dyDescent="0.25">
      <c r="A9" s="20" t="s">
        <v>292</v>
      </c>
      <c r="B9" s="81" t="s">
        <v>319</v>
      </c>
      <c r="C9" s="81" t="s">
        <v>320</v>
      </c>
      <c r="D9" s="81" t="s">
        <v>321</v>
      </c>
      <c r="E9" s="81" t="s">
        <v>322</v>
      </c>
      <c r="F9" s="81" t="s">
        <v>323</v>
      </c>
      <c r="G9" s="81" t="s">
        <v>324</v>
      </c>
    </row>
    <row r="10" spans="1:7" ht="58" customHeight="1" x14ac:dyDescent="0.2">
      <c r="A10" s="123"/>
      <c r="B10" s="123"/>
      <c r="C10" s="123"/>
      <c r="D10" s="123"/>
      <c r="E10" s="123"/>
      <c r="F10" s="123"/>
      <c r="G10" s="123"/>
    </row>
  </sheetData>
  <mergeCells count="1">
    <mergeCell ref="A10:G10"/>
  </mergeCells>
  <pageMargins left="0.75" right="0.75" top="1" bottom="1" header="0.5" footer="0.5"/>
  <pageSetup paperSize="9"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7AB36-46F0-4147-90BC-B2B96E3E6270}">
  <dimension ref="A1:G10"/>
  <sheetViews>
    <sheetView showGridLines="0" zoomScaleNormal="100" workbookViewId="0"/>
  </sheetViews>
  <sheetFormatPr baseColWidth="10" defaultColWidth="10.6640625" defaultRowHeight="15" customHeight="1" x14ac:dyDescent="0.2"/>
  <cols>
    <col min="1" max="1" width="45.5" style="3" customWidth="1"/>
    <col min="2" max="7" width="14" style="2" customWidth="1"/>
    <col min="8" max="16384" width="10.6640625" style="3"/>
  </cols>
  <sheetData>
    <row r="1" spans="1:7" ht="15" customHeight="1" x14ac:dyDescent="0.2">
      <c r="A1" s="35" t="str">
        <f>HYPERLINK("#'Index'!A1","Back to index")</f>
        <v>Back to index</v>
      </c>
    </row>
    <row r="2" spans="1:7" ht="45" customHeight="1" x14ac:dyDescent="0.25">
      <c r="A2" s="4" t="s">
        <v>21</v>
      </c>
    </row>
    <row r="3" spans="1:7" ht="21" customHeight="1" x14ac:dyDescent="0.2">
      <c r="A3" s="5" t="s">
        <v>325</v>
      </c>
      <c r="B3" s="6"/>
      <c r="C3" s="7"/>
      <c r="D3" s="7"/>
      <c r="E3" s="7"/>
      <c r="F3" s="7"/>
      <c r="G3" s="7"/>
    </row>
    <row r="4" spans="1:7" ht="16" x14ac:dyDescent="0.2">
      <c r="A4" s="47"/>
    </row>
    <row r="5" spans="1:7" s="12" customFormat="1" ht="35" thickBot="1" x14ac:dyDescent="0.25">
      <c r="A5" s="33"/>
      <c r="B5" s="77" t="s">
        <v>313</v>
      </c>
      <c r="C5" s="77" t="s">
        <v>326</v>
      </c>
      <c r="D5" s="77" t="s">
        <v>327</v>
      </c>
      <c r="E5" s="77" t="s">
        <v>328</v>
      </c>
      <c r="F5" s="77" t="s">
        <v>329</v>
      </c>
      <c r="G5" s="77" t="s">
        <v>318</v>
      </c>
    </row>
    <row r="6" spans="1:7" s="12" customFormat="1" ht="24" customHeight="1" x14ac:dyDescent="0.2">
      <c r="A6" s="20" t="s">
        <v>67</v>
      </c>
      <c r="B6" s="78" t="s">
        <v>303</v>
      </c>
      <c r="C6" s="86" t="s">
        <v>303</v>
      </c>
      <c r="D6" s="86" t="s">
        <v>303</v>
      </c>
      <c r="E6" s="86" t="s">
        <v>303</v>
      </c>
      <c r="F6" s="86" t="s">
        <v>303</v>
      </c>
      <c r="G6" s="86" t="s">
        <v>303</v>
      </c>
    </row>
    <row r="7" spans="1:7" s="12" customFormat="1" ht="59" customHeight="1" x14ac:dyDescent="0.2">
      <c r="A7" s="20" t="s">
        <v>73</v>
      </c>
      <c r="B7" s="81" t="s">
        <v>330</v>
      </c>
      <c r="C7" s="81" t="s">
        <v>303</v>
      </c>
      <c r="D7" s="81" t="s">
        <v>303</v>
      </c>
      <c r="E7" s="81" t="s">
        <v>303</v>
      </c>
      <c r="F7" s="81" t="s">
        <v>303</v>
      </c>
      <c r="G7" s="81" t="s">
        <v>331</v>
      </c>
    </row>
    <row r="8" spans="1:7" s="12" customFormat="1" ht="24" customHeight="1" x14ac:dyDescent="0.2">
      <c r="A8" s="20" t="s">
        <v>291</v>
      </c>
      <c r="B8" s="81" t="s">
        <v>303</v>
      </c>
      <c r="C8" s="81" t="s">
        <v>303</v>
      </c>
      <c r="D8" s="81" t="s">
        <v>303</v>
      </c>
      <c r="E8" s="81" t="s">
        <v>303</v>
      </c>
      <c r="F8" s="81" t="s">
        <v>303</v>
      </c>
      <c r="G8" s="81" t="s">
        <v>303</v>
      </c>
    </row>
    <row r="9" spans="1:7" s="12" customFormat="1" ht="57" customHeight="1" thickBot="1" x14ac:dyDescent="0.25">
      <c r="A9" s="20" t="s">
        <v>292</v>
      </c>
      <c r="B9" s="81" t="s">
        <v>332</v>
      </c>
      <c r="C9" s="81" t="s">
        <v>333</v>
      </c>
      <c r="D9" s="81" t="s">
        <v>334</v>
      </c>
      <c r="E9" s="81" t="s">
        <v>335</v>
      </c>
      <c r="F9" s="81" t="s">
        <v>336</v>
      </c>
      <c r="G9" s="81" t="s">
        <v>337</v>
      </c>
    </row>
    <row r="10" spans="1:7" ht="61" customHeight="1" x14ac:dyDescent="0.2">
      <c r="A10" s="123" t="s">
        <v>338</v>
      </c>
      <c r="B10" s="123"/>
      <c r="C10" s="123"/>
      <c r="D10" s="123"/>
      <c r="E10" s="123"/>
      <c r="F10" s="123"/>
      <c r="G10" s="123"/>
    </row>
  </sheetData>
  <mergeCells count="1">
    <mergeCell ref="A10:G10"/>
  </mergeCells>
  <pageMargins left="0.75" right="0.75" top="1" bottom="1" header="0.5" footer="0.5"/>
  <pageSetup paperSize="9"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53C54-101B-4D4A-849F-DF1519D385C1}">
  <dimension ref="A1:C11"/>
  <sheetViews>
    <sheetView showGridLines="0" zoomScaleNormal="100" workbookViewId="0"/>
  </sheetViews>
  <sheetFormatPr baseColWidth="10" defaultColWidth="10.6640625" defaultRowHeight="15" customHeight="1" x14ac:dyDescent="0.2"/>
  <cols>
    <col min="1" max="1" width="38.6640625" style="3" customWidth="1"/>
    <col min="2" max="2" width="15" style="3" customWidth="1"/>
    <col min="3" max="3" width="14.83203125" style="2" customWidth="1"/>
    <col min="4" max="16384" width="10.6640625" style="3"/>
  </cols>
  <sheetData>
    <row r="1" spans="1:3" ht="15" customHeight="1" x14ac:dyDescent="0.2">
      <c r="A1" s="35" t="str">
        <f>HYPERLINK("#'Index'!A1","Back to index")</f>
        <v>Back to index</v>
      </c>
      <c r="B1" s="1"/>
    </row>
    <row r="2" spans="1:3" ht="45" customHeight="1" x14ac:dyDescent="0.25">
      <c r="A2" s="4" t="s">
        <v>21</v>
      </c>
      <c r="B2" s="4"/>
    </row>
    <row r="3" spans="1:3" ht="21" customHeight="1" x14ac:dyDescent="0.2">
      <c r="A3" s="5" t="s">
        <v>339</v>
      </c>
      <c r="B3" s="5"/>
      <c r="C3" s="6"/>
    </row>
    <row r="4" spans="1:3" ht="21" customHeight="1" x14ac:dyDescent="0.2">
      <c r="A4" s="36"/>
      <c r="B4" s="36"/>
    </row>
    <row r="5" spans="1:3" ht="16" x14ac:dyDescent="0.2">
      <c r="A5" s="47"/>
      <c r="B5" s="47"/>
    </row>
    <row r="6" spans="1:3" s="12" customFormat="1" ht="86" thickBot="1" x14ac:dyDescent="0.25">
      <c r="A6" s="33" t="s">
        <v>192</v>
      </c>
      <c r="B6" s="32" t="s">
        <v>340</v>
      </c>
      <c r="C6" s="77" t="s">
        <v>341</v>
      </c>
    </row>
    <row r="7" spans="1:3" s="12" customFormat="1" ht="24" customHeight="1" x14ac:dyDescent="0.2">
      <c r="A7" s="20" t="s">
        <v>67</v>
      </c>
      <c r="B7" s="22" t="s">
        <v>342</v>
      </c>
      <c r="C7" s="78" t="s">
        <v>133</v>
      </c>
    </row>
    <row r="8" spans="1:3" s="12" customFormat="1" ht="24" customHeight="1" x14ac:dyDescent="0.2">
      <c r="A8" s="20" t="s">
        <v>73</v>
      </c>
      <c r="B8" s="21" t="s">
        <v>343</v>
      </c>
      <c r="C8" s="81" t="s">
        <v>147</v>
      </c>
    </row>
    <row r="9" spans="1:3" s="12" customFormat="1" ht="24" customHeight="1" x14ac:dyDescent="0.2">
      <c r="A9" s="20" t="s">
        <v>291</v>
      </c>
      <c r="B9" s="21" t="s">
        <v>343</v>
      </c>
      <c r="C9" s="81" t="s">
        <v>159</v>
      </c>
    </row>
    <row r="10" spans="1:3" s="12" customFormat="1" ht="24" customHeight="1" thickBot="1" x14ac:dyDescent="0.25">
      <c r="A10" s="20" t="s">
        <v>292</v>
      </c>
      <c r="B10" s="21" t="s">
        <v>343</v>
      </c>
      <c r="C10" s="81" t="s">
        <v>172</v>
      </c>
    </row>
    <row r="11" spans="1:3" ht="58" customHeight="1" x14ac:dyDescent="0.2">
      <c r="A11" s="123"/>
      <c r="B11" s="123"/>
      <c r="C11" s="123"/>
    </row>
  </sheetData>
  <mergeCells count="1">
    <mergeCell ref="A11:C11"/>
  </mergeCells>
  <pageMargins left="0.75" right="0.75" top="1" bottom="1" header="0.5" footer="0.5"/>
  <pageSetup paperSize="9"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FE190-9841-4046-84C1-380972BF0C35}">
  <dimension ref="A1:F32"/>
  <sheetViews>
    <sheetView showGridLines="0" zoomScaleNormal="100" workbookViewId="0"/>
  </sheetViews>
  <sheetFormatPr baseColWidth="10" defaultColWidth="10.6640625" defaultRowHeight="15" customHeight="1" x14ac:dyDescent="0.2"/>
  <cols>
    <col min="1" max="1" width="45.5" style="3" customWidth="1"/>
    <col min="2" max="4" width="14" style="2" customWidth="1"/>
    <col min="5" max="6" width="14" style="3" customWidth="1"/>
    <col min="7" max="16384" width="10.6640625" style="3"/>
  </cols>
  <sheetData>
    <row r="1" spans="1:6" ht="15" customHeight="1" x14ac:dyDescent="0.2">
      <c r="A1" s="35" t="str">
        <f>HYPERLINK("#'Index'!A1","Back to index")</f>
        <v>Back to index</v>
      </c>
    </row>
    <row r="2" spans="1:6" ht="45" customHeight="1" x14ac:dyDescent="0.25">
      <c r="A2" s="4" t="s">
        <v>21</v>
      </c>
    </row>
    <row r="3" spans="1:6" ht="21" customHeight="1" x14ac:dyDescent="0.2">
      <c r="A3" s="5" t="s">
        <v>344</v>
      </c>
      <c r="B3" s="6"/>
      <c r="C3" s="6"/>
      <c r="D3" s="7"/>
    </row>
    <row r="4" spans="1:6" ht="16" x14ac:dyDescent="0.2">
      <c r="A4" s="8"/>
      <c r="B4" s="6"/>
      <c r="C4" s="6"/>
      <c r="D4" s="9"/>
    </row>
    <row r="5" spans="1:6" ht="52" customHeight="1" thickBot="1" x14ac:dyDescent="0.25">
      <c r="A5" s="87" t="s">
        <v>345</v>
      </c>
      <c r="B5" s="11"/>
      <c r="C5" s="11" t="s">
        <v>346</v>
      </c>
      <c r="D5" s="11" t="s">
        <v>347</v>
      </c>
      <c r="E5" s="11" t="s">
        <v>348</v>
      </c>
      <c r="F5" s="88" t="s">
        <v>349</v>
      </c>
    </row>
    <row r="6" spans="1:6" ht="15" customHeight="1" x14ac:dyDescent="0.2">
      <c r="A6" s="13"/>
      <c r="B6" s="14"/>
      <c r="C6" s="14"/>
      <c r="D6" s="89"/>
      <c r="E6" s="14"/>
      <c r="F6" s="14"/>
    </row>
    <row r="7" spans="1:6" ht="15" customHeight="1" x14ac:dyDescent="0.2">
      <c r="A7" s="139" t="s">
        <v>36</v>
      </c>
      <c r="B7" s="22" t="s">
        <v>119</v>
      </c>
      <c r="C7" s="22" t="s">
        <v>350</v>
      </c>
      <c r="D7" s="22" t="s">
        <v>351</v>
      </c>
      <c r="E7" s="22" t="s">
        <v>352</v>
      </c>
      <c r="F7" s="68" t="s">
        <v>353</v>
      </c>
    </row>
    <row r="8" spans="1:6" ht="15" customHeight="1" x14ac:dyDescent="0.2">
      <c r="A8" s="138"/>
      <c r="B8" s="81" t="s">
        <v>128</v>
      </c>
      <c r="C8" s="81" t="s">
        <v>350</v>
      </c>
      <c r="D8" s="81" t="s">
        <v>351</v>
      </c>
      <c r="E8" s="81" t="s">
        <v>352</v>
      </c>
      <c r="F8" s="90" t="s">
        <v>353</v>
      </c>
    </row>
    <row r="9" spans="1:6" ht="15" customHeight="1" x14ac:dyDescent="0.2">
      <c r="A9" s="137" t="s">
        <v>7</v>
      </c>
      <c r="B9" s="22" t="s">
        <v>119</v>
      </c>
      <c r="C9" s="21" t="s">
        <v>354</v>
      </c>
      <c r="D9" s="21" t="s">
        <v>355</v>
      </c>
      <c r="E9" s="21" t="s">
        <v>352</v>
      </c>
      <c r="F9" s="72" t="s">
        <v>356</v>
      </c>
    </row>
    <row r="10" spans="1:6" ht="15" customHeight="1" x14ac:dyDescent="0.2">
      <c r="A10" s="138"/>
      <c r="B10" s="81" t="s">
        <v>128</v>
      </c>
      <c r="C10" s="81" t="s">
        <v>354</v>
      </c>
      <c r="D10" s="81" t="s">
        <v>355</v>
      </c>
      <c r="E10" s="81" t="s">
        <v>357</v>
      </c>
      <c r="F10" s="90" t="s">
        <v>358</v>
      </c>
    </row>
    <row r="11" spans="1:6" ht="15" customHeight="1" x14ac:dyDescent="0.2">
      <c r="A11" s="137" t="s">
        <v>8</v>
      </c>
      <c r="B11" s="22" t="s">
        <v>119</v>
      </c>
      <c r="C11" s="21" t="s">
        <v>354</v>
      </c>
      <c r="D11" s="21" t="s">
        <v>359</v>
      </c>
      <c r="E11" s="21" t="s">
        <v>352</v>
      </c>
      <c r="F11" s="72" t="s">
        <v>360</v>
      </c>
    </row>
    <row r="12" spans="1:6" ht="15" customHeight="1" x14ac:dyDescent="0.2">
      <c r="A12" s="138"/>
      <c r="B12" s="81" t="s">
        <v>128</v>
      </c>
      <c r="C12" s="81" t="s">
        <v>354</v>
      </c>
      <c r="D12" s="81" t="s">
        <v>359</v>
      </c>
      <c r="E12" s="81" t="s">
        <v>357</v>
      </c>
      <c r="F12" s="90" t="s">
        <v>361</v>
      </c>
    </row>
    <row r="13" spans="1:6" ht="15" customHeight="1" x14ac:dyDescent="0.2">
      <c r="A13" s="137" t="s">
        <v>9</v>
      </c>
      <c r="B13" s="22" t="s">
        <v>119</v>
      </c>
      <c r="C13" s="21" t="s">
        <v>354</v>
      </c>
      <c r="D13" s="21" t="s">
        <v>355</v>
      </c>
      <c r="E13" s="21" t="s">
        <v>362</v>
      </c>
      <c r="F13" s="72" t="s">
        <v>363</v>
      </c>
    </row>
    <row r="14" spans="1:6" ht="15" customHeight="1" x14ac:dyDescent="0.2">
      <c r="A14" s="138"/>
      <c r="B14" s="81" t="s">
        <v>128</v>
      </c>
      <c r="C14" s="81" t="s">
        <v>354</v>
      </c>
      <c r="D14" s="81" t="s">
        <v>355</v>
      </c>
      <c r="E14" s="81" t="s">
        <v>362</v>
      </c>
      <c r="F14" s="90" t="s">
        <v>363</v>
      </c>
    </row>
    <row r="15" spans="1:6" ht="15" customHeight="1" x14ac:dyDescent="0.2">
      <c r="A15" s="137" t="s">
        <v>25</v>
      </c>
      <c r="B15" s="22" t="s">
        <v>119</v>
      </c>
      <c r="C15" s="21" t="s">
        <v>354</v>
      </c>
      <c r="D15" s="21" t="s">
        <v>364</v>
      </c>
      <c r="E15" s="21" t="s">
        <v>365</v>
      </c>
      <c r="F15" s="72" t="s">
        <v>366</v>
      </c>
    </row>
    <row r="16" spans="1:6" ht="15" customHeight="1" x14ac:dyDescent="0.2">
      <c r="A16" s="138"/>
      <c r="B16" s="81" t="s">
        <v>128</v>
      </c>
      <c r="C16" s="81" t="s">
        <v>354</v>
      </c>
      <c r="D16" s="81" t="s">
        <v>364</v>
      </c>
      <c r="E16" s="81" t="s">
        <v>367</v>
      </c>
      <c r="F16" s="90" t="s">
        <v>368</v>
      </c>
    </row>
    <row r="17" spans="1:6" ht="15" customHeight="1" x14ac:dyDescent="0.2">
      <c r="A17" s="137" t="s">
        <v>369</v>
      </c>
      <c r="B17" s="22" t="s">
        <v>119</v>
      </c>
      <c r="C17" s="21" t="s">
        <v>354</v>
      </c>
      <c r="D17" s="21" t="s">
        <v>359</v>
      </c>
      <c r="E17" s="21" t="s">
        <v>362</v>
      </c>
      <c r="F17" s="72" t="s">
        <v>370</v>
      </c>
    </row>
    <row r="18" spans="1:6" ht="15" customHeight="1" x14ac:dyDescent="0.2">
      <c r="A18" s="138"/>
      <c r="B18" s="81" t="s">
        <v>128</v>
      </c>
      <c r="C18" s="81" t="s">
        <v>354</v>
      </c>
      <c r="D18" s="81" t="s">
        <v>359</v>
      </c>
      <c r="E18" s="81" t="s">
        <v>371</v>
      </c>
      <c r="F18" s="90" t="s">
        <v>372</v>
      </c>
    </row>
    <row r="19" spans="1:6" ht="15" customHeight="1" x14ac:dyDescent="0.2">
      <c r="A19" s="137" t="s">
        <v>10</v>
      </c>
      <c r="B19" s="22" t="s">
        <v>119</v>
      </c>
      <c r="C19" s="21" t="s">
        <v>354</v>
      </c>
      <c r="D19" s="21" t="s">
        <v>364</v>
      </c>
      <c r="E19" s="21" t="s">
        <v>373</v>
      </c>
      <c r="F19" s="72" t="s">
        <v>374</v>
      </c>
    </row>
    <row r="20" spans="1:6" ht="15" customHeight="1" x14ac:dyDescent="0.2">
      <c r="A20" s="138"/>
      <c r="B20" s="81" t="s">
        <v>128</v>
      </c>
      <c r="C20" s="81" t="s">
        <v>354</v>
      </c>
      <c r="D20" s="81" t="s">
        <v>364</v>
      </c>
      <c r="E20" s="81" t="s">
        <v>373</v>
      </c>
      <c r="F20" s="90" t="s">
        <v>374</v>
      </c>
    </row>
    <row r="21" spans="1:6" ht="15" customHeight="1" x14ac:dyDescent="0.2">
      <c r="A21" s="137" t="s">
        <v>375</v>
      </c>
      <c r="B21" s="22" t="s">
        <v>119</v>
      </c>
      <c r="C21" s="21" t="s">
        <v>354</v>
      </c>
      <c r="D21" s="21" t="s">
        <v>376</v>
      </c>
      <c r="E21" s="21" t="s">
        <v>367</v>
      </c>
      <c r="F21" s="72" t="s">
        <v>377</v>
      </c>
    </row>
    <row r="22" spans="1:6" ht="15" customHeight="1" x14ac:dyDescent="0.2">
      <c r="A22" s="138"/>
      <c r="B22" s="81" t="s">
        <v>128</v>
      </c>
      <c r="C22" s="81" t="s">
        <v>354</v>
      </c>
      <c r="D22" s="81" t="s">
        <v>376</v>
      </c>
      <c r="E22" s="81" t="s">
        <v>378</v>
      </c>
      <c r="F22" s="90" t="s">
        <v>379</v>
      </c>
    </row>
    <row r="23" spans="1:6" ht="15" customHeight="1" x14ac:dyDescent="0.2">
      <c r="A23" s="137" t="s">
        <v>28</v>
      </c>
      <c r="B23" s="22" t="s">
        <v>119</v>
      </c>
      <c r="C23" s="21" t="s">
        <v>354</v>
      </c>
      <c r="D23" s="21" t="s">
        <v>355</v>
      </c>
      <c r="E23" s="21" t="s">
        <v>362</v>
      </c>
      <c r="F23" s="72" t="s">
        <v>363</v>
      </c>
    </row>
    <row r="24" spans="1:6" ht="15" customHeight="1" x14ac:dyDescent="0.2">
      <c r="A24" s="138"/>
      <c r="B24" s="81" t="s">
        <v>128</v>
      </c>
      <c r="C24" s="81" t="s">
        <v>354</v>
      </c>
      <c r="D24" s="81" t="s">
        <v>355</v>
      </c>
      <c r="E24" s="81" t="s">
        <v>371</v>
      </c>
      <c r="F24" s="90" t="s">
        <v>380</v>
      </c>
    </row>
    <row r="25" spans="1:6" ht="15" customHeight="1" x14ac:dyDescent="0.2">
      <c r="A25" s="137" t="s">
        <v>381</v>
      </c>
      <c r="B25" s="22" t="s">
        <v>119</v>
      </c>
      <c r="C25" s="21" t="s">
        <v>354</v>
      </c>
      <c r="D25" s="21" t="s">
        <v>355</v>
      </c>
      <c r="E25" s="21" t="s">
        <v>362</v>
      </c>
      <c r="F25" s="72" t="s">
        <v>363</v>
      </c>
    </row>
    <row r="26" spans="1:6" ht="15" customHeight="1" x14ac:dyDescent="0.2">
      <c r="A26" s="138"/>
      <c r="B26" s="81" t="s">
        <v>128</v>
      </c>
      <c r="C26" s="81" t="s">
        <v>354</v>
      </c>
      <c r="D26" s="81" t="s">
        <v>355</v>
      </c>
      <c r="E26" s="81" t="s">
        <v>371</v>
      </c>
      <c r="F26" s="90" t="s">
        <v>380</v>
      </c>
    </row>
    <row r="27" spans="1:6" ht="15" customHeight="1" x14ac:dyDescent="0.2">
      <c r="A27" s="137" t="s">
        <v>13</v>
      </c>
      <c r="B27" s="22" t="s">
        <v>119</v>
      </c>
      <c r="C27" s="21" t="s">
        <v>382</v>
      </c>
      <c r="D27" s="21" t="s">
        <v>364</v>
      </c>
      <c r="E27" s="21" t="s">
        <v>373</v>
      </c>
      <c r="F27" s="72" t="s">
        <v>383</v>
      </c>
    </row>
    <row r="28" spans="1:6" ht="15" customHeight="1" x14ac:dyDescent="0.2">
      <c r="A28" s="138"/>
      <c r="B28" s="81" t="s">
        <v>128</v>
      </c>
      <c r="C28" s="81" t="s">
        <v>382</v>
      </c>
      <c r="D28" s="81" t="s">
        <v>364</v>
      </c>
      <c r="E28" s="81" t="s">
        <v>365</v>
      </c>
      <c r="F28" s="90" t="s">
        <v>384</v>
      </c>
    </row>
    <row r="29" spans="1:6" ht="15" customHeight="1" x14ac:dyDescent="0.2">
      <c r="A29" s="137" t="s">
        <v>11</v>
      </c>
      <c r="B29" s="22" t="s">
        <v>119</v>
      </c>
      <c r="C29" s="21" t="s">
        <v>354</v>
      </c>
      <c r="D29" s="21" t="s">
        <v>355</v>
      </c>
      <c r="E29" s="21" t="s">
        <v>362</v>
      </c>
      <c r="F29" s="72" t="s">
        <v>363</v>
      </c>
    </row>
    <row r="30" spans="1:6" ht="15" customHeight="1" x14ac:dyDescent="0.2">
      <c r="A30" s="138"/>
      <c r="B30" s="81" t="s">
        <v>128</v>
      </c>
      <c r="C30" s="81" t="s">
        <v>354</v>
      </c>
      <c r="D30" s="81" t="s">
        <v>355</v>
      </c>
      <c r="E30" s="81" t="s">
        <v>371</v>
      </c>
      <c r="F30" s="90" t="s">
        <v>380</v>
      </c>
    </row>
    <row r="31" spans="1:6" ht="15" customHeight="1" x14ac:dyDescent="0.2">
      <c r="A31" s="136" t="s">
        <v>349</v>
      </c>
      <c r="B31" s="72" t="s">
        <v>119</v>
      </c>
      <c r="C31" s="72" t="s">
        <v>385</v>
      </c>
      <c r="D31" s="72" t="s">
        <v>386</v>
      </c>
      <c r="E31" s="72" t="s">
        <v>387</v>
      </c>
      <c r="F31" s="72" t="s">
        <v>388</v>
      </c>
    </row>
    <row r="32" spans="1:6" ht="15" customHeight="1" thickBot="1" x14ac:dyDescent="0.25">
      <c r="A32" s="135"/>
      <c r="B32" s="91" t="s">
        <v>128</v>
      </c>
      <c r="C32" s="91" t="s">
        <v>385</v>
      </c>
      <c r="D32" s="91" t="s">
        <v>386</v>
      </c>
      <c r="E32" s="91" t="s">
        <v>377</v>
      </c>
      <c r="F32" s="91" t="s">
        <v>389</v>
      </c>
    </row>
  </sheetData>
  <mergeCells count="13">
    <mergeCell ref="A17:A18"/>
    <mergeCell ref="A7:A8"/>
    <mergeCell ref="A9:A10"/>
    <mergeCell ref="A11:A12"/>
    <mergeCell ref="A13:A14"/>
    <mergeCell ref="A15:A16"/>
    <mergeCell ref="A31:A32"/>
    <mergeCell ref="A19:A20"/>
    <mergeCell ref="A21:A22"/>
    <mergeCell ref="A23:A24"/>
    <mergeCell ref="A25:A26"/>
    <mergeCell ref="A27:A28"/>
    <mergeCell ref="A29:A30"/>
  </mergeCells>
  <pageMargins left="0.75" right="0.75" top="1" bottom="1" header="0.5" footer="0.5"/>
  <pageSetup paperSize="9" orientation="portrait" horizontalDpi="4294967292" verticalDpi="429496729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335EC-06C6-634A-B422-BDFDAEFA5819}">
  <dimension ref="A1:D19"/>
  <sheetViews>
    <sheetView showGridLines="0" zoomScaleNormal="100" workbookViewId="0"/>
  </sheetViews>
  <sheetFormatPr baseColWidth="10" defaultColWidth="10.6640625" defaultRowHeight="15" customHeight="1" x14ac:dyDescent="0.2"/>
  <cols>
    <col min="1" max="1" width="23.83203125" style="3" customWidth="1"/>
    <col min="2" max="2" width="24.1640625" style="3" customWidth="1"/>
    <col min="3" max="4" width="11.1640625" style="2" customWidth="1"/>
    <col min="5" max="16384" width="10.6640625" style="3"/>
  </cols>
  <sheetData>
    <row r="1" spans="1:4" ht="15" customHeight="1" x14ac:dyDescent="0.2">
      <c r="A1" s="35" t="str">
        <f>HYPERLINK("#'Index'!A1","Back to index")</f>
        <v>Back to index</v>
      </c>
      <c r="B1" s="1"/>
      <c r="C1" s="92"/>
    </row>
    <row r="2" spans="1:4" ht="45" customHeight="1" x14ac:dyDescent="0.25">
      <c r="A2" s="4" t="s">
        <v>21</v>
      </c>
      <c r="B2" s="4"/>
      <c r="C2" s="93"/>
    </row>
    <row r="3" spans="1:4" ht="21" customHeight="1" x14ac:dyDescent="0.2">
      <c r="A3" s="5" t="s">
        <v>390</v>
      </c>
      <c r="B3" s="5"/>
      <c r="C3" s="94"/>
      <c r="D3" s="6"/>
    </row>
    <row r="4" spans="1:4" ht="16" x14ac:dyDescent="0.2">
      <c r="A4" s="47"/>
      <c r="B4" s="47"/>
      <c r="C4" s="95"/>
    </row>
    <row r="5" spans="1:4" s="12" customFormat="1" ht="52" thickBot="1" x14ac:dyDescent="0.25">
      <c r="A5" s="33"/>
      <c r="B5" s="37" t="s">
        <v>391</v>
      </c>
      <c r="C5" s="32" t="s">
        <v>392</v>
      </c>
      <c r="D5" s="32" t="s">
        <v>393</v>
      </c>
    </row>
    <row r="6" spans="1:4" s="12" customFormat="1" ht="16" x14ac:dyDescent="0.2">
      <c r="A6" s="13"/>
      <c r="B6" s="13"/>
      <c r="C6" s="14"/>
      <c r="D6" s="96"/>
    </row>
    <row r="7" spans="1:4" s="12" customFormat="1" ht="32" customHeight="1" x14ac:dyDescent="0.2">
      <c r="A7" s="121" t="s">
        <v>394</v>
      </c>
      <c r="B7" s="12" t="s">
        <v>395</v>
      </c>
      <c r="C7" s="97" t="s">
        <v>396</v>
      </c>
      <c r="D7" s="97" t="s">
        <v>396</v>
      </c>
    </row>
    <row r="8" spans="1:4" s="12" customFormat="1" ht="32" customHeight="1" x14ac:dyDescent="0.2">
      <c r="A8" s="121"/>
      <c r="B8" s="20" t="s">
        <v>397</v>
      </c>
      <c r="C8" s="98" t="s">
        <v>396</v>
      </c>
      <c r="D8" s="98" t="s">
        <v>396</v>
      </c>
    </row>
    <row r="9" spans="1:4" s="12" customFormat="1" ht="35" customHeight="1" x14ac:dyDescent="0.2">
      <c r="A9" s="122"/>
      <c r="B9" s="20" t="s">
        <v>398</v>
      </c>
      <c r="C9" s="98" t="s">
        <v>396</v>
      </c>
      <c r="D9" s="98" t="s">
        <v>396</v>
      </c>
    </row>
    <row r="10" spans="1:4" s="12" customFormat="1" ht="35" customHeight="1" x14ac:dyDescent="0.2">
      <c r="A10" s="120" t="s">
        <v>399</v>
      </c>
      <c r="B10" s="20" t="s">
        <v>400</v>
      </c>
      <c r="C10" s="98" t="s">
        <v>396</v>
      </c>
      <c r="D10" s="98" t="s">
        <v>396</v>
      </c>
    </row>
    <row r="11" spans="1:4" s="12" customFormat="1" ht="35" customHeight="1" x14ac:dyDescent="0.2">
      <c r="A11" s="121"/>
      <c r="B11" s="20" t="s">
        <v>401</v>
      </c>
      <c r="C11" s="98" t="s">
        <v>396</v>
      </c>
      <c r="D11" s="98" t="s">
        <v>396</v>
      </c>
    </row>
    <row r="12" spans="1:4" s="12" customFormat="1" ht="35" customHeight="1" x14ac:dyDescent="0.2">
      <c r="A12" s="122"/>
      <c r="B12" s="20" t="s">
        <v>402</v>
      </c>
      <c r="C12" s="98" t="s">
        <v>396</v>
      </c>
      <c r="D12" s="98" t="s">
        <v>396</v>
      </c>
    </row>
    <row r="13" spans="1:4" s="12" customFormat="1" ht="46" customHeight="1" x14ac:dyDescent="0.2">
      <c r="A13" s="120" t="s">
        <v>403</v>
      </c>
      <c r="B13" s="20" t="s">
        <v>404</v>
      </c>
      <c r="C13" s="98" t="s">
        <v>396</v>
      </c>
      <c r="D13" s="98" t="s">
        <v>396</v>
      </c>
    </row>
    <row r="14" spans="1:4" s="12" customFormat="1" ht="61" customHeight="1" x14ac:dyDescent="0.2">
      <c r="A14" s="121"/>
      <c r="B14" s="20" t="s">
        <v>405</v>
      </c>
      <c r="C14" s="98" t="s">
        <v>396</v>
      </c>
      <c r="D14" s="98" t="s">
        <v>396</v>
      </c>
    </row>
    <row r="15" spans="1:4" s="12" customFormat="1" ht="35" customHeight="1" x14ac:dyDescent="0.2">
      <c r="A15" s="122"/>
      <c r="B15" s="20" t="s">
        <v>406</v>
      </c>
      <c r="C15" s="98"/>
      <c r="D15" s="98" t="s">
        <v>396</v>
      </c>
    </row>
    <row r="16" spans="1:4" s="12" customFormat="1" ht="53" customHeight="1" x14ac:dyDescent="0.2">
      <c r="A16" s="120" t="s">
        <v>407</v>
      </c>
      <c r="B16" s="20" t="s">
        <v>408</v>
      </c>
      <c r="C16" s="98" t="s">
        <v>396</v>
      </c>
      <c r="D16" s="98" t="s">
        <v>396</v>
      </c>
    </row>
    <row r="17" spans="1:4" s="12" customFormat="1" ht="35" customHeight="1" x14ac:dyDescent="0.2">
      <c r="A17" s="122"/>
      <c r="B17" s="27" t="s">
        <v>409</v>
      </c>
      <c r="C17" s="98" t="s">
        <v>396</v>
      </c>
      <c r="D17" s="98" t="s">
        <v>396</v>
      </c>
    </row>
    <row r="18" spans="1:4" s="12" customFormat="1" ht="35" customHeight="1" thickBot="1" x14ac:dyDescent="0.25">
      <c r="A18" s="99" t="s">
        <v>410</v>
      </c>
      <c r="B18" s="100" t="s">
        <v>411</v>
      </c>
      <c r="C18" s="101" t="s">
        <v>396</v>
      </c>
      <c r="D18" s="101" t="s">
        <v>396</v>
      </c>
    </row>
    <row r="19" spans="1:4" ht="29" customHeight="1" x14ac:dyDescent="0.2">
      <c r="A19" s="140" t="s">
        <v>412</v>
      </c>
      <c r="B19" s="140"/>
      <c r="C19" s="140"/>
      <c r="D19" s="140"/>
    </row>
  </sheetData>
  <mergeCells count="5">
    <mergeCell ref="A7:A9"/>
    <mergeCell ref="A10:A12"/>
    <mergeCell ref="A13:A15"/>
    <mergeCell ref="A16:A17"/>
    <mergeCell ref="A19:D19"/>
  </mergeCells>
  <pageMargins left="0.75" right="0.75" top="1" bottom="1" header="0.5" footer="0.5"/>
  <pageSetup paperSize="9" orientation="portrait" horizontalDpi="4294967292" verticalDpi="429496729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0B5EE-9019-BA49-B6A1-25E94C84E1F1}">
  <dimension ref="A1:J11"/>
  <sheetViews>
    <sheetView showGridLines="0" zoomScaleNormal="100" workbookViewId="0"/>
  </sheetViews>
  <sheetFormatPr baseColWidth="10" defaultColWidth="10.6640625" defaultRowHeight="15" customHeight="1" x14ac:dyDescent="0.2"/>
  <cols>
    <col min="1" max="1" width="45.5" style="3" customWidth="1"/>
    <col min="2" max="4" width="14" style="2" customWidth="1"/>
    <col min="5" max="10" width="14" style="3" customWidth="1"/>
    <col min="11" max="16384" width="10.6640625" style="3"/>
  </cols>
  <sheetData>
    <row r="1" spans="1:10" ht="15" customHeight="1" x14ac:dyDescent="0.2">
      <c r="A1" s="35" t="str">
        <f>HYPERLINK("#'Index'!A1","Back to index")</f>
        <v>Back to index</v>
      </c>
    </row>
    <row r="2" spans="1:10" ht="45" customHeight="1" x14ac:dyDescent="0.25">
      <c r="A2" s="4" t="s">
        <v>21</v>
      </c>
      <c r="E2" s="2"/>
      <c r="F2" s="2"/>
    </row>
    <row r="3" spans="1:10" ht="21" customHeight="1" x14ac:dyDescent="0.2">
      <c r="A3" s="5" t="s">
        <v>413</v>
      </c>
      <c r="B3" s="6"/>
      <c r="C3" s="7"/>
      <c r="D3" s="7"/>
      <c r="E3" s="7"/>
      <c r="F3" s="2"/>
    </row>
    <row r="4" spans="1:10" ht="21" customHeight="1" x14ac:dyDescent="0.2">
      <c r="A4" s="36"/>
      <c r="E4" s="2"/>
      <c r="F4" s="2"/>
    </row>
    <row r="5" spans="1:10" s="12" customFormat="1" ht="17" customHeight="1" thickBot="1" x14ac:dyDescent="0.25">
      <c r="A5" s="33"/>
      <c r="B5" s="125" t="s">
        <v>272</v>
      </c>
      <c r="C5" s="125"/>
      <c r="D5" s="125"/>
      <c r="E5" s="141" t="s">
        <v>414</v>
      </c>
      <c r="F5" s="141"/>
      <c r="G5" s="141"/>
      <c r="H5" s="125" t="s">
        <v>415</v>
      </c>
      <c r="I5" s="125"/>
      <c r="J5" s="125"/>
    </row>
    <row r="6" spans="1:10" s="12" customFormat="1" ht="40" customHeight="1" thickBot="1" x14ac:dyDescent="0.25">
      <c r="A6" s="33"/>
      <c r="B6" s="77" t="s">
        <v>128</v>
      </c>
      <c r="C6" s="32" t="s">
        <v>119</v>
      </c>
      <c r="D6" s="32" t="s">
        <v>294</v>
      </c>
      <c r="E6" s="77" t="s">
        <v>128</v>
      </c>
      <c r="F6" s="32" t="s">
        <v>119</v>
      </c>
      <c r="G6" s="32" t="s">
        <v>294</v>
      </c>
      <c r="H6" s="77" t="s">
        <v>128</v>
      </c>
      <c r="I6" s="32" t="s">
        <v>119</v>
      </c>
      <c r="J6" s="32" t="s">
        <v>294</v>
      </c>
    </row>
    <row r="7" spans="1:10" s="12" customFormat="1" ht="24" customHeight="1" x14ac:dyDescent="0.2">
      <c r="A7" s="19" t="s">
        <v>416</v>
      </c>
      <c r="B7" s="78" t="s">
        <v>417</v>
      </c>
      <c r="C7" s="102" t="s">
        <v>418</v>
      </c>
      <c r="D7" s="102" t="s">
        <v>419</v>
      </c>
      <c r="E7" s="78" t="s">
        <v>420</v>
      </c>
      <c r="F7" s="102" t="s">
        <v>420</v>
      </c>
      <c r="G7" s="102" t="s">
        <v>421</v>
      </c>
      <c r="H7" s="78" t="s">
        <v>422</v>
      </c>
      <c r="I7" s="102" t="s">
        <v>422</v>
      </c>
      <c r="J7" s="102" t="s">
        <v>423</v>
      </c>
    </row>
    <row r="8" spans="1:10" s="12" customFormat="1" ht="24" customHeight="1" x14ac:dyDescent="0.2">
      <c r="A8" s="103" t="s">
        <v>424</v>
      </c>
      <c r="B8" s="81" t="s">
        <v>425</v>
      </c>
      <c r="C8" s="21" t="s">
        <v>426</v>
      </c>
      <c r="D8" s="21" t="s">
        <v>427</v>
      </c>
      <c r="E8" s="81" t="s">
        <v>428</v>
      </c>
      <c r="F8" s="21" t="s">
        <v>429</v>
      </c>
      <c r="G8" s="21" t="s">
        <v>428</v>
      </c>
      <c r="H8" s="81" t="s">
        <v>430</v>
      </c>
      <c r="I8" s="21" t="s">
        <v>431</v>
      </c>
      <c r="J8" s="21" t="s">
        <v>430</v>
      </c>
    </row>
    <row r="9" spans="1:10" s="12" customFormat="1" ht="24" customHeight="1" x14ac:dyDescent="0.2">
      <c r="A9" s="103" t="s">
        <v>432</v>
      </c>
      <c r="B9" s="81" t="s">
        <v>433</v>
      </c>
      <c r="C9" s="21" t="s">
        <v>434</v>
      </c>
      <c r="D9" s="21" t="s">
        <v>435</v>
      </c>
      <c r="E9" s="81" t="s">
        <v>436</v>
      </c>
      <c r="F9" s="21" t="s">
        <v>437</v>
      </c>
      <c r="G9" s="21" t="s">
        <v>436</v>
      </c>
      <c r="H9" s="81" t="s">
        <v>438</v>
      </c>
      <c r="I9" s="21" t="s">
        <v>439</v>
      </c>
      <c r="J9" s="21" t="s">
        <v>438</v>
      </c>
    </row>
    <row r="10" spans="1:10" ht="23" customHeight="1" thickBot="1" x14ac:dyDescent="0.25">
      <c r="A10" s="104" t="s">
        <v>440</v>
      </c>
      <c r="B10" s="105" t="s">
        <v>441</v>
      </c>
      <c r="C10" s="106" t="s">
        <v>442</v>
      </c>
      <c r="D10" s="106" t="s">
        <v>443</v>
      </c>
      <c r="E10" s="105" t="s">
        <v>444</v>
      </c>
      <c r="F10" s="106" t="s">
        <v>421</v>
      </c>
      <c r="G10" s="106" t="s">
        <v>420</v>
      </c>
      <c r="H10" s="105" t="s">
        <v>445</v>
      </c>
      <c r="I10" s="106" t="s">
        <v>423</v>
      </c>
      <c r="J10" s="106" t="s">
        <v>422</v>
      </c>
    </row>
    <row r="11" spans="1:10" ht="32" customHeight="1" x14ac:dyDescent="0.2">
      <c r="A11" s="128"/>
      <c r="B11" s="128"/>
      <c r="C11" s="128"/>
      <c r="D11" s="128"/>
      <c r="E11" s="128"/>
      <c r="F11" s="128"/>
      <c r="G11" s="128"/>
    </row>
  </sheetData>
  <mergeCells count="4">
    <mergeCell ref="B5:D5"/>
    <mergeCell ref="E5:G5"/>
    <mergeCell ref="H5:J5"/>
    <mergeCell ref="A11:G11"/>
  </mergeCells>
  <pageMargins left="0.75" right="0.75" top="1" bottom="1" header="0.5" footer="0.5"/>
  <pageSetup paperSize="9" orientation="portrait" horizontalDpi="4294967292" verticalDpi="429496729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F280C-7CA6-6141-B0DA-650097C83B49}">
  <dimension ref="A1:D8"/>
  <sheetViews>
    <sheetView showGridLines="0" zoomScaleNormal="100" workbookViewId="0"/>
  </sheetViews>
  <sheetFormatPr baseColWidth="10" defaultColWidth="10.6640625" defaultRowHeight="15" customHeight="1" x14ac:dyDescent="0.2"/>
  <cols>
    <col min="1" max="1" width="45.5" style="3" customWidth="1"/>
    <col min="2" max="2" width="14" style="2" customWidth="1"/>
    <col min="3" max="4" width="14" style="3" customWidth="1"/>
    <col min="5" max="16384" width="10.6640625" style="3"/>
  </cols>
  <sheetData>
    <row r="1" spans="1:4" ht="15" customHeight="1" x14ac:dyDescent="0.2">
      <c r="A1" s="35" t="str">
        <f>HYPERLINK("#'Index'!A1","Back to index")</f>
        <v>Back to index</v>
      </c>
    </row>
    <row r="2" spans="1:4" ht="45" customHeight="1" x14ac:dyDescent="0.25">
      <c r="A2" s="4" t="s">
        <v>21</v>
      </c>
    </row>
    <row r="3" spans="1:4" ht="20" customHeight="1" x14ac:dyDescent="0.2">
      <c r="A3" s="5" t="s">
        <v>446</v>
      </c>
      <c r="B3" s="6"/>
    </row>
    <row r="4" spans="1:4" ht="30" customHeight="1" x14ac:dyDescent="0.2">
      <c r="A4" s="47"/>
      <c r="C4" s="2"/>
    </row>
    <row r="5" spans="1:4" s="12" customFormat="1" ht="18" thickBot="1" x14ac:dyDescent="0.25">
      <c r="A5" s="33"/>
      <c r="B5" s="77" t="s">
        <v>128</v>
      </c>
      <c r="C5" s="32" t="s">
        <v>119</v>
      </c>
      <c r="D5" s="32" t="s">
        <v>294</v>
      </c>
    </row>
    <row r="6" spans="1:4" s="12" customFormat="1" ht="22" customHeight="1" x14ac:dyDescent="0.2">
      <c r="A6" s="19" t="s">
        <v>447</v>
      </c>
      <c r="B6" s="78" t="s">
        <v>448</v>
      </c>
      <c r="C6" s="102" t="s">
        <v>449</v>
      </c>
      <c r="D6" s="102" t="s">
        <v>450</v>
      </c>
    </row>
    <row r="7" spans="1:4" s="12" customFormat="1" ht="39" customHeight="1" thickBot="1" x14ac:dyDescent="0.25">
      <c r="A7" s="107" t="s">
        <v>451</v>
      </c>
      <c r="B7" s="105" t="s">
        <v>452</v>
      </c>
      <c r="C7" s="106" t="s">
        <v>453</v>
      </c>
      <c r="D7" s="106" t="s">
        <v>454</v>
      </c>
    </row>
    <row r="8" spans="1:4" ht="40" customHeight="1" x14ac:dyDescent="0.2">
      <c r="A8" s="142" t="s">
        <v>455</v>
      </c>
      <c r="B8" s="142"/>
      <c r="C8" s="142"/>
    </row>
  </sheetData>
  <mergeCells count="1">
    <mergeCell ref="A8:C8"/>
  </mergeCells>
  <pageMargins left="0.75" right="0.75" top="1" bottom="1" header="0.5" footer="0.5"/>
  <pageSetup paperSize="9"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D2F2E-6896-8F49-BF1C-874109FE373D}">
  <dimension ref="A1:D13"/>
  <sheetViews>
    <sheetView showGridLines="0" zoomScaleNormal="100" workbookViewId="0"/>
  </sheetViews>
  <sheetFormatPr baseColWidth="10" defaultColWidth="10.6640625" defaultRowHeight="15" customHeight="1" x14ac:dyDescent="0.2"/>
  <cols>
    <col min="1" max="1" width="45.5" style="3" customWidth="1"/>
    <col min="2" max="2" width="14" style="2" customWidth="1"/>
    <col min="3" max="4" width="14" style="3" customWidth="1"/>
    <col min="5" max="16384" width="10.6640625" style="3"/>
  </cols>
  <sheetData>
    <row r="1" spans="1:4" ht="15" customHeight="1" x14ac:dyDescent="0.2">
      <c r="A1" s="35" t="str">
        <f>HYPERLINK("#'Index'!A1","Back to index")</f>
        <v>Back to index</v>
      </c>
    </row>
    <row r="2" spans="1:4" ht="45" customHeight="1" x14ac:dyDescent="0.25">
      <c r="A2" s="4" t="s">
        <v>21</v>
      </c>
    </row>
    <row r="3" spans="1:4" ht="21" customHeight="1" x14ac:dyDescent="0.2">
      <c r="A3" s="5" t="s">
        <v>1553</v>
      </c>
      <c r="B3" s="6"/>
    </row>
    <row r="4" spans="1:4" ht="16" x14ac:dyDescent="0.2">
      <c r="A4" s="47"/>
      <c r="C4" s="2"/>
    </row>
    <row r="5" spans="1:4" s="74" customFormat="1" ht="18" thickBot="1" x14ac:dyDescent="0.25">
      <c r="A5" s="33"/>
      <c r="B5" s="77" t="s">
        <v>128</v>
      </c>
      <c r="C5" s="32" t="s">
        <v>119</v>
      </c>
      <c r="D5" s="32" t="s">
        <v>294</v>
      </c>
    </row>
    <row r="6" spans="1:4" s="74" customFormat="1" ht="22" customHeight="1" x14ac:dyDescent="0.2">
      <c r="A6" s="110" t="s">
        <v>1554</v>
      </c>
      <c r="B6" s="81" t="s">
        <v>808</v>
      </c>
      <c r="C6" s="21" t="s">
        <v>863</v>
      </c>
      <c r="D6" s="21" t="s">
        <v>861</v>
      </c>
    </row>
    <row r="7" spans="1:4" s="74" customFormat="1" ht="22" customHeight="1" x14ac:dyDescent="0.2">
      <c r="A7" s="110" t="s">
        <v>1555</v>
      </c>
      <c r="B7" s="81" t="s">
        <v>1556</v>
      </c>
      <c r="C7" s="21" t="s">
        <v>1557</v>
      </c>
      <c r="D7" s="21" t="s">
        <v>1558</v>
      </c>
    </row>
    <row r="8" spans="1:4" s="74" customFormat="1" ht="22" customHeight="1" x14ac:dyDescent="0.2">
      <c r="A8" s="110" t="s">
        <v>1559</v>
      </c>
      <c r="B8" s="81" t="s">
        <v>1560</v>
      </c>
      <c r="C8" s="21" t="s">
        <v>1561</v>
      </c>
      <c r="D8" s="21" t="s">
        <v>1562</v>
      </c>
    </row>
    <row r="9" spans="1:4" s="74" customFormat="1" ht="22" customHeight="1" x14ac:dyDescent="0.2">
      <c r="A9" s="110" t="s">
        <v>1563</v>
      </c>
      <c r="B9" s="81" t="s">
        <v>1564</v>
      </c>
      <c r="C9" s="21" t="s">
        <v>1565</v>
      </c>
      <c r="D9" s="21" t="s">
        <v>1566</v>
      </c>
    </row>
    <row r="10" spans="1:4" s="74" customFormat="1" ht="22" customHeight="1" x14ac:dyDescent="0.2">
      <c r="A10" s="110" t="s">
        <v>1567</v>
      </c>
      <c r="B10" s="81" t="s">
        <v>1568</v>
      </c>
      <c r="C10" s="21" t="s">
        <v>1569</v>
      </c>
      <c r="D10" s="21" t="s">
        <v>1570</v>
      </c>
    </row>
    <row r="11" spans="1:4" s="74" customFormat="1" ht="22" customHeight="1" x14ac:dyDescent="0.2">
      <c r="A11" s="110" t="s">
        <v>1571</v>
      </c>
      <c r="B11" s="81" t="s">
        <v>1572</v>
      </c>
      <c r="C11" s="21" t="s">
        <v>1573</v>
      </c>
      <c r="D11" s="21" t="s">
        <v>1574</v>
      </c>
    </row>
    <row r="12" spans="1:4" s="74" customFormat="1" ht="22" customHeight="1" thickBot="1" x14ac:dyDescent="0.25">
      <c r="A12" s="107" t="s">
        <v>1575</v>
      </c>
      <c r="B12" s="105" t="s">
        <v>810</v>
      </c>
      <c r="C12" s="106" t="s">
        <v>727</v>
      </c>
      <c r="D12" s="106" t="s">
        <v>727</v>
      </c>
    </row>
    <row r="13" spans="1:4" ht="24" customHeight="1" x14ac:dyDescent="0.2">
      <c r="A13" s="139" t="s">
        <v>1576</v>
      </c>
      <c r="B13" s="139"/>
      <c r="C13" s="139"/>
    </row>
  </sheetData>
  <mergeCells count="1">
    <mergeCell ref="A13:C13"/>
  </mergeCells>
  <pageMargins left="0.75" right="0.75" top="1" bottom="1" header="0.5" footer="0.5"/>
  <pageSetup paperSize="9"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AC344-65BC-9F4F-B3BF-D0305204A46E}">
  <dimension ref="A1:D16"/>
  <sheetViews>
    <sheetView showGridLines="0" zoomScaleNormal="100" workbookViewId="0"/>
  </sheetViews>
  <sheetFormatPr baseColWidth="10" defaultColWidth="10.6640625" defaultRowHeight="15" customHeight="1" x14ac:dyDescent="0.2"/>
  <cols>
    <col min="1" max="1" width="45.5" style="3" customWidth="1"/>
    <col min="2" max="4" width="14" style="3" customWidth="1"/>
    <col min="5" max="16384" width="10.6640625" style="3"/>
  </cols>
  <sheetData>
    <row r="1" spans="1:4" ht="15" customHeight="1" x14ac:dyDescent="0.2">
      <c r="A1" s="35" t="str">
        <f>HYPERLINK("#'Index'!A1","Back to index")</f>
        <v>Back to index</v>
      </c>
    </row>
    <row r="2" spans="1:4" ht="45" customHeight="1" x14ac:dyDescent="0.25">
      <c r="A2" s="4" t="s">
        <v>21</v>
      </c>
    </row>
    <row r="3" spans="1:4" ht="21" customHeight="1" x14ac:dyDescent="0.2">
      <c r="A3" s="5" t="s">
        <v>456</v>
      </c>
    </row>
    <row r="4" spans="1:4" ht="16" x14ac:dyDescent="0.2">
      <c r="A4" s="8"/>
    </row>
    <row r="5" spans="1:4" s="12" customFormat="1" ht="18" thickBot="1" x14ac:dyDescent="0.25">
      <c r="A5" s="109"/>
      <c r="B5" s="77" t="s">
        <v>128</v>
      </c>
      <c r="C5" s="32" t="s">
        <v>119</v>
      </c>
      <c r="D5" s="32" t="s">
        <v>294</v>
      </c>
    </row>
    <row r="6" spans="1:4" s="12" customFormat="1" ht="24" customHeight="1" x14ac:dyDescent="0.2">
      <c r="A6" s="19" t="s">
        <v>457</v>
      </c>
      <c r="B6" s="78" t="s">
        <v>448</v>
      </c>
      <c r="C6" s="102" t="s">
        <v>458</v>
      </c>
      <c r="D6" s="102" t="s">
        <v>459</v>
      </c>
    </row>
    <row r="7" spans="1:4" s="12" customFormat="1" ht="24" customHeight="1" x14ac:dyDescent="0.2">
      <c r="A7" s="110" t="s">
        <v>460</v>
      </c>
      <c r="B7" s="81" t="s">
        <v>461</v>
      </c>
      <c r="C7" s="21" t="s">
        <v>462</v>
      </c>
      <c r="D7" s="21" t="s">
        <v>463</v>
      </c>
    </row>
    <row r="8" spans="1:4" s="12" customFormat="1" ht="34" customHeight="1" x14ac:dyDescent="0.2">
      <c r="A8" s="110" t="s">
        <v>464</v>
      </c>
      <c r="B8" s="81"/>
      <c r="C8" s="21"/>
      <c r="D8" s="21"/>
    </row>
    <row r="9" spans="1:4" s="12" customFormat="1" ht="24" customHeight="1" x14ac:dyDescent="0.2">
      <c r="A9" s="79" t="s">
        <v>465</v>
      </c>
      <c r="B9" s="81" t="s">
        <v>466</v>
      </c>
      <c r="C9" s="21" t="s">
        <v>467</v>
      </c>
      <c r="D9" s="21" t="s">
        <v>468</v>
      </c>
    </row>
    <row r="10" spans="1:4" s="12" customFormat="1" ht="24" customHeight="1" x14ac:dyDescent="0.2">
      <c r="A10" s="79" t="s">
        <v>469</v>
      </c>
      <c r="B10" s="81" t="s">
        <v>470</v>
      </c>
      <c r="C10" s="21" t="s">
        <v>471</v>
      </c>
      <c r="D10" s="21" t="s">
        <v>472</v>
      </c>
    </row>
    <row r="11" spans="1:4" s="12" customFormat="1" ht="24" customHeight="1" x14ac:dyDescent="0.2">
      <c r="A11" s="79" t="s">
        <v>473</v>
      </c>
      <c r="B11" s="81" t="s">
        <v>474</v>
      </c>
      <c r="C11" s="21" t="s">
        <v>468</v>
      </c>
      <c r="D11" s="21" t="s">
        <v>475</v>
      </c>
    </row>
    <row r="12" spans="1:4" s="12" customFormat="1" ht="23" customHeight="1" x14ac:dyDescent="0.2">
      <c r="A12" s="110" t="s">
        <v>476</v>
      </c>
      <c r="B12" s="81"/>
      <c r="C12" s="21"/>
      <c r="D12" s="21"/>
    </row>
    <row r="13" spans="1:4" s="12" customFormat="1" ht="24" customHeight="1" x14ac:dyDescent="0.2">
      <c r="A13" s="79" t="s">
        <v>416</v>
      </c>
      <c r="B13" s="81" t="s">
        <v>477</v>
      </c>
      <c r="C13" s="21" t="s">
        <v>478</v>
      </c>
      <c r="D13" s="21" t="s">
        <v>479</v>
      </c>
    </row>
    <row r="14" spans="1:4" s="12" customFormat="1" ht="24" customHeight="1" x14ac:dyDescent="0.2">
      <c r="A14" s="79" t="s">
        <v>469</v>
      </c>
      <c r="B14" s="81" t="s">
        <v>480</v>
      </c>
      <c r="C14" s="21" t="s">
        <v>481</v>
      </c>
      <c r="D14" s="21" t="s">
        <v>482</v>
      </c>
    </row>
    <row r="15" spans="1:4" s="12" customFormat="1" ht="24" customHeight="1" thickBot="1" x14ac:dyDescent="0.25">
      <c r="A15" s="111" t="s">
        <v>483</v>
      </c>
      <c r="B15" s="105" t="s">
        <v>484</v>
      </c>
      <c r="C15" s="106" t="s">
        <v>485</v>
      </c>
      <c r="D15" s="106" t="s">
        <v>486</v>
      </c>
    </row>
    <row r="16" spans="1:4" ht="97" customHeight="1" x14ac:dyDescent="0.2">
      <c r="A16" s="139" t="s">
        <v>487</v>
      </c>
      <c r="B16" s="139"/>
      <c r="C16" s="139"/>
      <c r="D16" s="139"/>
    </row>
  </sheetData>
  <mergeCells count="1">
    <mergeCell ref="A16:D16"/>
  </mergeCells>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9873C-F3AD-5A48-8CAB-C21A99DD0D2B}">
  <dimension ref="A1:C49"/>
  <sheetViews>
    <sheetView showGridLines="0" zoomScaleNormal="100" workbookViewId="0"/>
  </sheetViews>
  <sheetFormatPr baseColWidth="10" defaultColWidth="10.6640625" defaultRowHeight="15" customHeight="1" x14ac:dyDescent="0.2"/>
  <cols>
    <col min="1" max="1" width="61.33203125" style="3" customWidth="1"/>
    <col min="2" max="3" width="33.5" style="2" customWidth="1"/>
    <col min="4" max="16384" width="10.6640625" style="3"/>
  </cols>
  <sheetData>
    <row r="1" spans="1:3" ht="15" customHeight="1" x14ac:dyDescent="0.2">
      <c r="A1" s="35" t="str">
        <f>HYPERLINK("#'Index'!A1","Back to index")</f>
        <v>Back to index</v>
      </c>
    </row>
    <row r="2" spans="1:3" ht="45" customHeight="1" x14ac:dyDescent="0.25">
      <c r="A2" s="4" t="s">
        <v>21</v>
      </c>
    </row>
    <row r="3" spans="1:3" ht="21" customHeight="1" x14ac:dyDescent="0.2">
      <c r="A3" s="5" t="s">
        <v>0</v>
      </c>
      <c r="B3" s="6"/>
      <c r="C3" s="7"/>
    </row>
    <row r="4" spans="1:3" ht="16" x14ac:dyDescent="0.2">
      <c r="A4" s="8"/>
      <c r="B4" s="6"/>
      <c r="C4" s="9"/>
    </row>
    <row r="5" spans="1:3" s="12" customFormat="1" ht="35" thickBot="1" x14ac:dyDescent="0.25">
      <c r="A5" s="10"/>
      <c r="B5" s="11" t="s">
        <v>1</v>
      </c>
      <c r="C5" s="11" t="s">
        <v>2</v>
      </c>
    </row>
    <row r="6" spans="1:3" s="15" customFormat="1" ht="16" x14ac:dyDescent="0.2">
      <c r="A6" s="13"/>
      <c r="B6" s="14"/>
      <c r="C6" s="14"/>
    </row>
    <row r="7" spans="1:3" s="19" customFormat="1" ht="34" customHeight="1" x14ac:dyDescent="0.2">
      <c r="A7" s="16" t="s">
        <v>3</v>
      </c>
      <c r="B7" s="17" t="s">
        <v>4</v>
      </c>
      <c r="C7" s="18"/>
    </row>
    <row r="8" spans="1:3" s="12" customFormat="1" ht="17" x14ac:dyDescent="0.2">
      <c r="A8" s="20" t="s">
        <v>22</v>
      </c>
      <c r="B8" s="21" t="s">
        <v>5</v>
      </c>
      <c r="C8" s="21" t="s">
        <v>23</v>
      </c>
    </row>
    <row r="9" spans="1:3" s="12" customFormat="1" ht="17" x14ac:dyDescent="0.2">
      <c r="A9" s="20" t="s">
        <v>6</v>
      </c>
      <c r="B9" s="21" t="s">
        <v>5</v>
      </c>
      <c r="C9" s="21" t="s">
        <v>23</v>
      </c>
    </row>
    <row r="10" spans="1:3" s="12" customFormat="1" ht="17" x14ac:dyDescent="0.2">
      <c r="A10" s="20" t="s">
        <v>7</v>
      </c>
      <c r="B10" s="21" t="s">
        <v>5</v>
      </c>
      <c r="C10" s="21" t="s">
        <v>23</v>
      </c>
    </row>
    <row r="11" spans="1:3" s="12" customFormat="1" ht="17" x14ac:dyDescent="0.2">
      <c r="A11" s="20" t="s">
        <v>24</v>
      </c>
      <c r="B11" s="21" t="s">
        <v>5</v>
      </c>
      <c r="C11" s="21" t="s">
        <v>23</v>
      </c>
    </row>
    <row r="12" spans="1:3" s="12" customFormat="1" ht="17" x14ac:dyDescent="0.2">
      <c r="A12" s="20" t="s">
        <v>9</v>
      </c>
      <c r="B12" s="21" t="s">
        <v>5</v>
      </c>
      <c r="C12" s="21" t="s">
        <v>23</v>
      </c>
    </row>
    <row r="13" spans="1:3" s="12" customFormat="1" ht="17" x14ac:dyDescent="0.2">
      <c r="A13" s="20" t="s">
        <v>25</v>
      </c>
      <c r="B13" s="21" t="s">
        <v>5</v>
      </c>
      <c r="C13" s="21" t="s">
        <v>23</v>
      </c>
    </row>
    <row r="14" spans="1:3" s="12" customFormat="1" ht="17" x14ac:dyDescent="0.2">
      <c r="A14" s="20" t="s">
        <v>26</v>
      </c>
      <c r="B14" s="21" t="s">
        <v>5</v>
      </c>
      <c r="C14" s="21" t="s">
        <v>23</v>
      </c>
    </row>
    <row r="15" spans="1:3" s="12" customFormat="1" ht="17" x14ac:dyDescent="0.2">
      <c r="A15" s="20" t="s">
        <v>10</v>
      </c>
      <c r="B15" s="21" t="s">
        <v>5</v>
      </c>
      <c r="C15" s="21" t="s">
        <v>23</v>
      </c>
    </row>
    <row r="16" spans="1:3" s="12" customFormat="1" ht="17" x14ac:dyDescent="0.2">
      <c r="A16" s="20" t="s">
        <v>27</v>
      </c>
      <c r="B16" s="21" t="s">
        <v>5</v>
      </c>
      <c r="C16" s="21" t="s">
        <v>23</v>
      </c>
    </row>
    <row r="17" spans="1:3" s="12" customFormat="1" ht="17" x14ac:dyDescent="0.2">
      <c r="A17" s="20" t="s">
        <v>28</v>
      </c>
      <c r="B17" s="21" t="s">
        <v>5</v>
      </c>
      <c r="C17" s="21" t="s">
        <v>23</v>
      </c>
    </row>
    <row r="18" spans="1:3" s="12" customFormat="1" ht="17" x14ac:dyDescent="0.2">
      <c r="A18" s="20" t="s">
        <v>29</v>
      </c>
      <c r="B18" s="21" t="s">
        <v>5</v>
      </c>
      <c r="C18" s="21" t="s">
        <v>23</v>
      </c>
    </row>
    <row r="19" spans="1:3" s="12" customFormat="1" ht="17" x14ac:dyDescent="0.2">
      <c r="A19" s="20" t="s">
        <v>30</v>
      </c>
      <c r="B19" s="21" t="s">
        <v>5</v>
      </c>
      <c r="C19" s="21" t="s">
        <v>23</v>
      </c>
    </row>
    <row r="20" spans="1:3" s="12" customFormat="1" ht="16" x14ac:dyDescent="0.2">
      <c r="B20" s="22"/>
      <c r="C20" s="22"/>
    </row>
    <row r="21" spans="1:3" s="12" customFormat="1" ht="17" x14ac:dyDescent="0.2">
      <c r="A21" s="16" t="s">
        <v>12</v>
      </c>
      <c r="B21" s="17" t="s">
        <v>31</v>
      </c>
      <c r="C21" s="23"/>
    </row>
    <row r="22" spans="1:3" s="12" customFormat="1" ht="17" x14ac:dyDescent="0.2">
      <c r="A22" s="18" t="s">
        <v>22</v>
      </c>
      <c r="B22" s="17" t="s">
        <v>32</v>
      </c>
      <c r="C22" s="17" t="s">
        <v>23</v>
      </c>
    </row>
    <row r="23" spans="1:3" s="24" customFormat="1" ht="17" x14ac:dyDescent="0.2">
      <c r="A23" s="18" t="s">
        <v>7</v>
      </c>
      <c r="B23" s="17" t="s">
        <v>32</v>
      </c>
      <c r="C23" s="17" t="s">
        <v>23</v>
      </c>
    </row>
    <row r="24" spans="1:3" s="19" customFormat="1" ht="17" x14ac:dyDescent="0.2">
      <c r="A24" s="18" t="s">
        <v>8</v>
      </c>
      <c r="B24" s="17" t="s">
        <v>32</v>
      </c>
      <c r="C24" s="17" t="s">
        <v>23</v>
      </c>
    </row>
    <row r="25" spans="1:3" s="12" customFormat="1" ht="17" x14ac:dyDescent="0.2">
      <c r="A25" s="18" t="s">
        <v>25</v>
      </c>
      <c r="B25" s="17" t="s">
        <v>32</v>
      </c>
      <c r="C25" s="17" t="s">
        <v>23</v>
      </c>
    </row>
    <row r="26" spans="1:3" s="12" customFormat="1" ht="17" x14ac:dyDescent="0.2">
      <c r="A26" s="18" t="s">
        <v>10</v>
      </c>
      <c r="B26" s="17" t="s">
        <v>32</v>
      </c>
      <c r="C26" s="17" t="s">
        <v>23</v>
      </c>
    </row>
    <row r="27" spans="1:3" s="12" customFormat="1" ht="17" x14ac:dyDescent="0.2">
      <c r="A27" s="18" t="s">
        <v>13</v>
      </c>
      <c r="B27" s="17" t="s">
        <v>32</v>
      </c>
      <c r="C27" s="17" t="s">
        <v>23</v>
      </c>
    </row>
    <row r="28" spans="1:3" s="12" customFormat="1" ht="16" x14ac:dyDescent="0.2">
      <c r="A28" s="25"/>
      <c r="B28" s="26"/>
      <c r="C28" s="26"/>
    </row>
    <row r="29" spans="1:3" s="12" customFormat="1" ht="17" x14ac:dyDescent="0.2">
      <c r="A29" s="16" t="s">
        <v>14</v>
      </c>
      <c r="B29" s="17" t="s">
        <v>33</v>
      </c>
      <c r="C29" s="23"/>
    </row>
    <row r="30" spans="1:3" s="12" customFormat="1" ht="17" x14ac:dyDescent="0.2">
      <c r="A30" s="20" t="s">
        <v>34</v>
      </c>
      <c r="B30" s="21" t="s">
        <v>5</v>
      </c>
      <c r="C30" s="21" t="s">
        <v>23</v>
      </c>
    </row>
    <row r="31" spans="1:3" s="12" customFormat="1" ht="17" x14ac:dyDescent="0.2">
      <c r="A31" s="20" t="s">
        <v>25</v>
      </c>
      <c r="B31" s="21" t="s">
        <v>5</v>
      </c>
      <c r="C31" s="21" t="s">
        <v>23</v>
      </c>
    </row>
    <row r="32" spans="1:3" s="12" customFormat="1" ht="17" x14ac:dyDescent="0.2">
      <c r="A32" s="20" t="s">
        <v>10</v>
      </c>
      <c r="B32" s="21" t="s">
        <v>5</v>
      </c>
      <c r="C32" s="21" t="s">
        <v>23</v>
      </c>
    </row>
    <row r="33" spans="1:3" s="12" customFormat="1" ht="17" x14ac:dyDescent="0.2">
      <c r="A33" s="20" t="s">
        <v>28</v>
      </c>
      <c r="B33" s="21" t="s">
        <v>5</v>
      </c>
      <c r="C33" s="21" t="s">
        <v>23</v>
      </c>
    </row>
    <row r="34" spans="1:3" s="12" customFormat="1" ht="17" x14ac:dyDescent="0.2">
      <c r="A34" s="20" t="s">
        <v>29</v>
      </c>
      <c r="B34" s="21" t="s">
        <v>5</v>
      </c>
      <c r="C34" s="21" t="s">
        <v>23</v>
      </c>
    </row>
    <row r="35" spans="1:3" s="12" customFormat="1" ht="17" x14ac:dyDescent="0.2">
      <c r="A35" s="20" t="s">
        <v>11</v>
      </c>
      <c r="B35" s="21" t="s">
        <v>5</v>
      </c>
      <c r="C35" s="21" t="s">
        <v>23</v>
      </c>
    </row>
    <row r="36" spans="1:3" s="29" customFormat="1" ht="15" customHeight="1" x14ac:dyDescent="0.2">
      <c r="A36" s="27"/>
      <c r="B36" s="28"/>
      <c r="C36" s="28"/>
    </row>
    <row r="37" spans="1:3" ht="17" customHeight="1" x14ac:dyDescent="0.2">
      <c r="A37" s="16" t="s">
        <v>17</v>
      </c>
      <c r="B37" s="17" t="s">
        <v>35</v>
      </c>
      <c r="C37" s="18"/>
    </row>
    <row r="38" spans="1:3" ht="17" customHeight="1" x14ac:dyDescent="0.2">
      <c r="A38" s="20" t="s">
        <v>36</v>
      </c>
      <c r="B38" s="28" t="s">
        <v>37</v>
      </c>
      <c r="C38" s="21" t="s">
        <v>23</v>
      </c>
    </row>
    <row r="39" spans="1:3" ht="17" customHeight="1" x14ac:dyDescent="0.2">
      <c r="A39" s="18" t="s">
        <v>25</v>
      </c>
      <c r="B39" s="28" t="s">
        <v>37</v>
      </c>
      <c r="C39" s="21" t="s">
        <v>23</v>
      </c>
    </row>
    <row r="40" spans="1:3" ht="17" customHeight="1" x14ac:dyDescent="0.2">
      <c r="A40" s="27" t="s">
        <v>26</v>
      </c>
      <c r="B40" s="28" t="s">
        <v>37</v>
      </c>
      <c r="C40" s="21" t="s">
        <v>23</v>
      </c>
    </row>
    <row r="41" spans="1:3" ht="17" customHeight="1" x14ac:dyDescent="0.2">
      <c r="A41" s="27" t="s">
        <v>27</v>
      </c>
      <c r="B41" s="28" t="s">
        <v>37</v>
      </c>
      <c r="C41" s="21" t="s">
        <v>23</v>
      </c>
    </row>
    <row r="42" spans="1:3" ht="15" customHeight="1" x14ac:dyDescent="0.2">
      <c r="A42" s="25"/>
      <c r="B42" s="26"/>
      <c r="C42" s="26"/>
    </row>
    <row r="43" spans="1:3" ht="17" customHeight="1" x14ac:dyDescent="0.2">
      <c r="A43" s="16" t="s">
        <v>18</v>
      </c>
      <c r="B43" s="17" t="s">
        <v>15</v>
      </c>
      <c r="C43" s="23"/>
    </row>
    <row r="44" spans="1:3" ht="15" customHeight="1" x14ac:dyDescent="0.2">
      <c r="A44" s="27" t="s">
        <v>38</v>
      </c>
      <c r="B44" s="28" t="s">
        <v>16</v>
      </c>
      <c r="C44" s="28" t="s">
        <v>23</v>
      </c>
    </row>
    <row r="45" spans="1:3" ht="15" customHeight="1" x14ac:dyDescent="0.2">
      <c r="A45" s="27" t="s">
        <v>9</v>
      </c>
      <c r="B45" s="28" t="s">
        <v>16</v>
      </c>
      <c r="C45" s="28" t="s">
        <v>23</v>
      </c>
    </row>
    <row r="46" spans="1:3" ht="15" customHeight="1" x14ac:dyDescent="0.2">
      <c r="A46" s="27" t="s">
        <v>27</v>
      </c>
      <c r="B46" s="28" t="s">
        <v>16</v>
      </c>
      <c r="C46" s="28" t="s">
        <v>23</v>
      </c>
    </row>
    <row r="47" spans="1:3" ht="15" customHeight="1" x14ac:dyDescent="0.2">
      <c r="A47" s="27" t="s">
        <v>13</v>
      </c>
      <c r="B47" s="28" t="s">
        <v>16</v>
      </c>
      <c r="C47" s="28" t="s">
        <v>23</v>
      </c>
    </row>
    <row r="48" spans="1:3" s="30" customFormat="1" ht="15" customHeight="1" x14ac:dyDescent="0.2">
      <c r="A48" s="27"/>
      <c r="B48" s="28"/>
      <c r="C48" s="28"/>
    </row>
    <row r="49" spans="1:3" s="29" customFormat="1" ht="17" customHeight="1" thickBot="1" x14ac:dyDescent="0.25">
      <c r="A49" s="31" t="s">
        <v>19</v>
      </c>
      <c r="B49" s="32" t="s">
        <v>20</v>
      </c>
      <c r="C49" s="33"/>
    </row>
  </sheetData>
  <pageMargins left="0.75" right="0.75" top="1" bottom="1" header="0.5" footer="0.5"/>
  <pageSetup paperSize="9" orientation="portrait" horizontalDpi="4294967292" verticalDpi="429496729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7B2CD-514A-3947-BC9A-A527A37ED734}">
  <dimension ref="A1:D10"/>
  <sheetViews>
    <sheetView showGridLines="0" zoomScaleNormal="100" workbookViewId="0"/>
  </sheetViews>
  <sheetFormatPr baseColWidth="10" defaultColWidth="10.6640625" defaultRowHeight="15" customHeight="1" x14ac:dyDescent="0.2"/>
  <cols>
    <col min="1" max="1" width="45.5" style="3" customWidth="1"/>
    <col min="2" max="4" width="14" style="2" customWidth="1"/>
    <col min="5" max="16384" width="10.6640625" style="3"/>
  </cols>
  <sheetData>
    <row r="1" spans="1:4" ht="15" customHeight="1" x14ac:dyDescent="0.2">
      <c r="A1" s="35" t="str">
        <f>HYPERLINK("#'Index'!A1","Back to index")</f>
        <v>Back to index</v>
      </c>
    </row>
    <row r="2" spans="1:4" ht="45" customHeight="1" x14ac:dyDescent="0.25">
      <c r="A2" s="4" t="s">
        <v>21</v>
      </c>
    </row>
    <row r="3" spans="1:4" ht="21" customHeight="1" x14ac:dyDescent="0.2">
      <c r="A3" s="5" t="s">
        <v>488</v>
      </c>
      <c r="B3" s="6"/>
      <c r="C3" s="7"/>
      <c r="D3" s="7"/>
    </row>
    <row r="4" spans="1:4" ht="16" x14ac:dyDescent="0.2">
      <c r="A4" s="47"/>
    </row>
    <row r="5" spans="1:4" s="12" customFormat="1" ht="18" thickBot="1" x14ac:dyDescent="0.25">
      <c r="A5" s="33"/>
      <c r="B5" s="77" t="s">
        <v>128</v>
      </c>
      <c r="C5" s="32" t="s">
        <v>119</v>
      </c>
      <c r="D5" s="32" t="s">
        <v>294</v>
      </c>
    </row>
    <row r="6" spans="1:4" s="12" customFormat="1" ht="24" customHeight="1" x14ac:dyDescent="0.2">
      <c r="A6" s="20" t="s">
        <v>489</v>
      </c>
      <c r="B6" s="78" t="s">
        <v>490</v>
      </c>
      <c r="C6" s="21" t="s">
        <v>491</v>
      </c>
      <c r="D6" s="21" t="s">
        <v>492</v>
      </c>
    </row>
    <row r="7" spans="1:4" s="12" customFormat="1" ht="24" customHeight="1" x14ac:dyDescent="0.2">
      <c r="A7" s="20" t="s">
        <v>493</v>
      </c>
      <c r="B7" s="81" t="s">
        <v>494</v>
      </c>
      <c r="C7" s="21" t="s">
        <v>495</v>
      </c>
      <c r="D7" s="21" t="s">
        <v>496</v>
      </c>
    </row>
    <row r="8" spans="1:4" s="12" customFormat="1" ht="24" customHeight="1" x14ac:dyDescent="0.2">
      <c r="A8" s="20" t="s">
        <v>497</v>
      </c>
      <c r="B8" s="81" t="s">
        <v>124</v>
      </c>
      <c r="C8" s="21" t="s">
        <v>124</v>
      </c>
      <c r="D8" s="21" t="s">
        <v>124</v>
      </c>
    </row>
    <row r="9" spans="1:4" s="12" customFormat="1" ht="38" customHeight="1" thickBot="1" x14ac:dyDescent="0.25">
      <c r="A9" s="20" t="s">
        <v>498</v>
      </c>
      <c r="B9" s="81" t="s">
        <v>124</v>
      </c>
      <c r="C9" s="21" t="s">
        <v>124</v>
      </c>
      <c r="D9" s="21" t="s">
        <v>124</v>
      </c>
    </row>
    <row r="10" spans="1:4" ht="127" customHeight="1" x14ac:dyDescent="0.2">
      <c r="A10" s="123" t="s">
        <v>499</v>
      </c>
      <c r="B10" s="123"/>
      <c r="C10" s="123"/>
      <c r="D10" s="123"/>
    </row>
  </sheetData>
  <mergeCells count="1">
    <mergeCell ref="A10:D10"/>
  </mergeCells>
  <pageMargins left="0.75" right="0.75" top="1" bottom="1" header="0.5" footer="0.5"/>
  <pageSetup paperSize="9" orientation="portrait" horizontalDpi="4294967292" verticalDpi="429496729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FAA31-E336-C04F-85F9-341459EDD962}">
  <dimension ref="A1:D9"/>
  <sheetViews>
    <sheetView showGridLines="0" zoomScaleNormal="100" workbookViewId="0"/>
  </sheetViews>
  <sheetFormatPr baseColWidth="10" defaultColWidth="10.6640625" defaultRowHeight="15" customHeight="1" x14ac:dyDescent="0.2"/>
  <cols>
    <col min="1" max="1" width="45.5" style="3" customWidth="1"/>
    <col min="2" max="4" width="14" style="2" customWidth="1"/>
    <col min="5" max="16384" width="10.6640625" style="3"/>
  </cols>
  <sheetData>
    <row r="1" spans="1:4" ht="15" customHeight="1" x14ac:dyDescent="0.2">
      <c r="A1" s="35" t="str">
        <f>HYPERLINK("#'Index'!A1","Back to index")</f>
        <v>Back to index</v>
      </c>
    </row>
    <row r="2" spans="1:4" ht="45" customHeight="1" x14ac:dyDescent="0.25">
      <c r="A2" s="4" t="s">
        <v>21</v>
      </c>
    </row>
    <row r="3" spans="1:4" ht="21" customHeight="1" x14ac:dyDescent="0.2">
      <c r="A3" s="5" t="s">
        <v>500</v>
      </c>
      <c r="B3" s="6"/>
      <c r="C3" s="7"/>
      <c r="D3" s="7"/>
    </row>
    <row r="4" spans="1:4" ht="16" x14ac:dyDescent="0.2">
      <c r="A4" s="47"/>
    </row>
    <row r="5" spans="1:4" s="12" customFormat="1" ht="20" thickBot="1" x14ac:dyDescent="0.25">
      <c r="A5" s="33" t="s">
        <v>501</v>
      </c>
      <c r="B5" s="77" t="s">
        <v>502</v>
      </c>
      <c r="C5" s="32" t="s">
        <v>503</v>
      </c>
      <c r="D5" s="32" t="s">
        <v>504</v>
      </c>
    </row>
    <row r="6" spans="1:4" s="12" customFormat="1" ht="24" customHeight="1" x14ac:dyDescent="0.2">
      <c r="A6" s="20" t="s">
        <v>505</v>
      </c>
      <c r="B6" s="78" t="s">
        <v>506</v>
      </c>
      <c r="C6" s="21" t="s">
        <v>507</v>
      </c>
      <c r="D6" s="21" t="s">
        <v>508</v>
      </c>
    </row>
    <row r="7" spans="1:4" s="12" customFormat="1" ht="24" customHeight="1" x14ac:dyDescent="0.2">
      <c r="A7" s="20" t="s">
        <v>509</v>
      </c>
      <c r="B7" s="81" t="s">
        <v>510</v>
      </c>
      <c r="C7" s="21" t="s">
        <v>511</v>
      </c>
      <c r="D7" s="21" t="s">
        <v>512</v>
      </c>
    </row>
    <row r="8" spans="1:4" s="12" customFormat="1" ht="37" customHeight="1" thickBot="1" x14ac:dyDescent="0.25">
      <c r="A8" s="82" t="s">
        <v>513</v>
      </c>
      <c r="B8" s="90" t="s">
        <v>514</v>
      </c>
      <c r="C8" s="72" t="s">
        <v>515</v>
      </c>
      <c r="D8" s="72" t="s">
        <v>516</v>
      </c>
    </row>
    <row r="9" spans="1:4" ht="134" customHeight="1" x14ac:dyDescent="0.2">
      <c r="A9" s="123" t="s">
        <v>517</v>
      </c>
      <c r="B9" s="123"/>
      <c r="C9" s="123"/>
      <c r="D9" s="123"/>
    </row>
  </sheetData>
  <mergeCells count="1">
    <mergeCell ref="A9:D9"/>
  </mergeCells>
  <pageMargins left="0.75" right="0.75" top="1" bottom="1" header="0.5" footer="0.5"/>
  <pageSetup paperSize="9" orientation="portrait" horizontalDpi="4294967292" verticalDpi="429496729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7E6D3-3767-B544-ADD2-F354BFAD76F9}">
  <dimension ref="A1:D10"/>
  <sheetViews>
    <sheetView showGridLines="0" zoomScaleNormal="100" workbookViewId="0"/>
  </sheetViews>
  <sheetFormatPr baseColWidth="10" defaultColWidth="10.6640625" defaultRowHeight="15" customHeight="1" x14ac:dyDescent="0.2"/>
  <cols>
    <col min="1" max="1" width="45.5" style="3" customWidth="1"/>
    <col min="2" max="3" width="14" style="2" customWidth="1"/>
    <col min="4" max="4" width="14" style="3" customWidth="1"/>
    <col min="5" max="16384" width="10.6640625" style="3"/>
  </cols>
  <sheetData>
    <row r="1" spans="1:4" ht="15" customHeight="1" x14ac:dyDescent="0.2">
      <c r="A1" s="35" t="str">
        <f>HYPERLINK("#'Index'!A1","Back to index")</f>
        <v>Back to index</v>
      </c>
    </row>
    <row r="2" spans="1:4" ht="45" customHeight="1" x14ac:dyDescent="0.25">
      <c r="A2" s="4" t="s">
        <v>21</v>
      </c>
    </row>
    <row r="3" spans="1:4" ht="21" customHeight="1" x14ac:dyDescent="0.3">
      <c r="A3" s="5" t="s">
        <v>518</v>
      </c>
      <c r="B3" s="6"/>
      <c r="C3" s="7"/>
    </row>
    <row r="4" spans="1:4" ht="16" x14ac:dyDescent="0.2">
      <c r="A4" s="8"/>
      <c r="B4" s="6"/>
      <c r="C4" s="9"/>
    </row>
    <row r="5" spans="1:4" s="12" customFormat="1" ht="21" thickBot="1" x14ac:dyDescent="0.3">
      <c r="A5" s="33" t="s">
        <v>519</v>
      </c>
      <c r="B5" s="77" t="s">
        <v>520</v>
      </c>
      <c r="C5" s="32" t="s">
        <v>503</v>
      </c>
      <c r="D5" s="32" t="s">
        <v>504</v>
      </c>
    </row>
    <row r="6" spans="1:4" s="12" customFormat="1" ht="54" customHeight="1" x14ac:dyDescent="0.2">
      <c r="A6" s="112" t="s">
        <v>521</v>
      </c>
      <c r="B6" s="81" t="s">
        <v>522</v>
      </c>
      <c r="C6" s="21" t="s">
        <v>523</v>
      </c>
      <c r="D6" s="21" t="s">
        <v>524</v>
      </c>
    </row>
    <row r="7" spans="1:4" s="12" customFormat="1" ht="52" customHeight="1" x14ac:dyDescent="0.2">
      <c r="A7" s="20" t="s">
        <v>525</v>
      </c>
      <c r="B7" s="81" t="s">
        <v>526</v>
      </c>
      <c r="C7" s="21" t="s">
        <v>527</v>
      </c>
      <c r="D7" s="21" t="s">
        <v>528</v>
      </c>
    </row>
    <row r="8" spans="1:4" s="12" customFormat="1" ht="24" customHeight="1" x14ac:dyDescent="0.2">
      <c r="A8" s="82" t="s">
        <v>529</v>
      </c>
      <c r="B8" s="90" t="s">
        <v>530</v>
      </c>
      <c r="C8" s="72" t="s">
        <v>531</v>
      </c>
      <c r="D8" s="72" t="s">
        <v>532</v>
      </c>
    </row>
    <row r="9" spans="1:4" ht="37" customHeight="1" thickBot="1" x14ac:dyDescent="0.25">
      <c r="A9" s="82" t="s">
        <v>533</v>
      </c>
      <c r="B9" s="90" t="s">
        <v>534</v>
      </c>
      <c r="C9" s="72" t="s">
        <v>535</v>
      </c>
      <c r="D9" s="72" t="s">
        <v>536</v>
      </c>
    </row>
    <row r="10" spans="1:4" ht="261" customHeight="1" x14ac:dyDescent="0.2">
      <c r="A10" s="123" t="s">
        <v>537</v>
      </c>
      <c r="B10" s="123"/>
      <c r="C10" s="123"/>
      <c r="D10" s="123"/>
    </row>
  </sheetData>
  <mergeCells count="1">
    <mergeCell ref="A10:D10"/>
  </mergeCells>
  <pageMargins left="0.75" right="0.75" top="1" bottom="1" header="0.5" footer="0.5"/>
  <pageSetup paperSize="9" orientation="portrait" horizontalDpi="4294967292" verticalDpi="429496729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754E2-A014-B14A-8AF2-A7853F846E49}">
  <dimension ref="A1:D8"/>
  <sheetViews>
    <sheetView showGridLines="0" zoomScaleNormal="100" workbookViewId="0"/>
  </sheetViews>
  <sheetFormatPr baseColWidth="10" defaultColWidth="10.6640625" defaultRowHeight="15" customHeight="1" x14ac:dyDescent="0.2"/>
  <cols>
    <col min="1" max="1" width="45.5" style="3" customWidth="1"/>
    <col min="2" max="4" width="10.1640625" style="2" customWidth="1"/>
    <col min="5" max="16384" width="10.6640625" style="3"/>
  </cols>
  <sheetData>
    <row r="1" spans="1:4" ht="15" customHeight="1" x14ac:dyDescent="0.2">
      <c r="A1" s="35" t="str">
        <f>HYPERLINK("#'Index'!A1","Back to index")</f>
        <v>Back to index</v>
      </c>
    </row>
    <row r="2" spans="1:4" ht="45" customHeight="1" x14ac:dyDescent="0.25">
      <c r="A2" s="4" t="s">
        <v>21</v>
      </c>
    </row>
    <row r="3" spans="1:4" ht="21" customHeight="1" x14ac:dyDescent="0.2">
      <c r="A3" s="5" t="s">
        <v>538</v>
      </c>
      <c r="B3" s="6"/>
      <c r="C3" s="7"/>
    </row>
    <row r="4" spans="1:4" ht="16" x14ac:dyDescent="0.2">
      <c r="A4" s="8"/>
      <c r="B4" s="6"/>
      <c r="C4" s="9"/>
      <c r="D4" s="113"/>
    </row>
    <row r="5" spans="1:4" s="12" customFormat="1" ht="20" thickBot="1" x14ac:dyDescent="0.25">
      <c r="A5" s="33" t="s">
        <v>539</v>
      </c>
      <c r="B5" s="77" t="s">
        <v>502</v>
      </c>
      <c r="C5" s="32" t="s">
        <v>503</v>
      </c>
      <c r="D5" s="32" t="s">
        <v>504</v>
      </c>
    </row>
    <row r="6" spans="1:4" s="12" customFormat="1" ht="21" customHeight="1" x14ac:dyDescent="0.2">
      <c r="A6" s="12" t="s">
        <v>540</v>
      </c>
      <c r="B6" s="78" t="s">
        <v>541</v>
      </c>
      <c r="C6" s="22" t="s">
        <v>542</v>
      </c>
      <c r="D6" s="22" t="s">
        <v>543</v>
      </c>
    </row>
    <row r="7" spans="1:4" s="12" customFormat="1" ht="21" customHeight="1" thickBot="1" x14ac:dyDescent="0.25">
      <c r="A7" s="20" t="s">
        <v>544</v>
      </c>
      <c r="B7" s="81" t="s">
        <v>545</v>
      </c>
      <c r="C7" s="21" t="s">
        <v>546</v>
      </c>
      <c r="D7" s="21" t="s">
        <v>547</v>
      </c>
    </row>
    <row r="8" spans="1:4" ht="135" customHeight="1" x14ac:dyDescent="0.2">
      <c r="A8" s="123" t="s">
        <v>548</v>
      </c>
      <c r="B8" s="123"/>
      <c r="C8" s="123"/>
      <c r="D8" s="123"/>
    </row>
  </sheetData>
  <mergeCells count="1">
    <mergeCell ref="A8:D8"/>
  </mergeCells>
  <pageMargins left="0.75" right="0.75" top="1" bottom="1" header="0.5" footer="0.5"/>
  <pageSetup paperSize="9" orientation="portrait" horizontalDpi="4294967292" verticalDpi="429496729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E49D7-2A7B-4B49-A176-38F5280F917A}">
  <dimension ref="A1:H28"/>
  <sheetViews>
    <sheetView showGridLines="0" zoomScaleNormal="100" workbookViewId="0"/>
  </sheetViews>
  <sheetFormatPr baseColWidth="10" defaultColWidth="10.6640625" defaultRowHeight="15" customHeight="1" x14ac:dyDescent="0.2"/>
  <cols>
    <col min="1" max="1" width="36" style="3" customWidth="1"/>
    <col min="2" max="2" width="10.33203125" style="2" customWidth="1"/>
    <col min="3" max="3" width="11.83203125" style="2" customWidth="1"/>
    <col min="4" max="4" width="11.33203125" style="3" customWidth="1"/>
    <col min="5" max="5" width="10.33203125" style="3" customWidth="1"/>
    <col min="6" max="6" width="12.1640625" style="3" customWidth="1"/>
    <col min="7" max="7" width="6.1640625" style="3" customWidth="1"/>
    <col min="8" max="8" width="11.33203125" style="3" customWidth="1"/>
    <col min="9" max="16384" width="10.6640625" style="3"/>
  </cols>
  <sheetData>
    <row r="1" spans="1:8" ht="15" customHeight="1" x14ac:dyDescent="0.2">
      <c r="A1" s="35" t="str">
        <f>HYPERLINK("#'Index'!A1","Back to index")</f>
        <v>Back to index</v>
      </c>
      <c r="B1" s="92"/>
    </row>
    <row r="2" spans="1:8" ht="45" customHeight="1" x14ac:dyDescent="0.25">
      <c r="A2" s="4" t="s">
        <v>21</v>
      </c>
      <c r="B2" s="93"/>
    </row>
    <row r="3" spans="1:8" ht="21" customHeight="1" x14ac:dyDescent="0.2">
      <c r="A3" s="5" t="s">
        <v>549</v>
      </c>
      <c r="B3" s="94"/>
      <c r="C3" s="6"/>
    </row>
    <row r="4" spans="1:8" ht="16" x14ac:dyDescent="0.2">
      <c r="A4" s="47"/>
      <c r="B4" s="95"/>
    </row>
    <row r="5" spans="1:8" s="12" customFormat="1" ht="18" thickBot="1" x14ac:dyDescent="0.25">
      <c r="A5" s="37" t="s">
        <v>550</v>
      </c>
      <c r="B5" s="32" t="s">
        <v>551</v>
      </c>
      <c r="C5" s="32" t="s">
        <v>552</v>
      </c>
      <c r="D5" s="32" t="s">
        <v>553</v>
      </c>
      <c r="E5" s="32" t="s">
        <v>554</v>
      </c>
      <c r="F5" s="32" t="s">
        <v>555</v>
      </c>
      <c r="G5" s="32" t="s">
        <v>556</v>
      </c>
      <c r="H5" s="32" t="s">
        <v>557</v>
      </c>
    </row>
    <row r="6" spans="1:8" s="12" customFormat="1" ht="27" customHeight="1" x14ac:dyDescent="0.2">
      <c r="A6" s="114" t="s">
        <v>558</v>
      </c>
      <c r="B6" s="22"/>
      <c r="C6" s="22"/>
      <c r="D6" s="22"/>
      <c r="E6" s="22"/>
      <c r="F6" s="22"/>
      <c r="G6" s="22"/>
      <c r="H6" s="22"/>
    </row>
    <row r="7" spans="1:8" s="12" customFormat="1" ht="27" customHeight="1" x14ac:dyDescent="0.2">
      <c r="A7" s="20" t="s">
        <v>559</v>
      </c>
      <c r="B7" s="98" t="s">
        <v>396</v>
      </c>
      <c r="C7" s="98" t="s">
        <v>396</v>
      </c>
      <c r="D7" s="98" t="s">
        <v>396</v>
      </c>
      <c r="E7" s="98" t="s">
        <v>396</v>
      </c>
      <c r="F7" s="98"/>
      <c r="G7" s="98"/>
      <c r="H7" s="98" t="s">
        <v>396</v>
      </c>
    </row>
    <row r="8" spans="1:8" s="12" customFormat="1" ht="27" customHeight="1" x14ac:dyDescent="0.2">
      <c r="A8" s="20" t="s">
        <v>560</v>
      </c>
      <c r="B8" s="98" t="s">
        <v>396</v>
      </c>
      <c r="C8" s="98" t="s">
        <v>396</v>
      </c>
      <c r="D8" s="98" t="s">
        <v>396</v>
      </c>
      <c r="E8" s="98" t="s">
        <v>396</v>
      </c>
      <c r="F8" s="98"/>
      <c r="G8" s="98" t="s">
        <v>396</v>
      </c>
      <c r="H8" s="98" t="s">
        <v>396</v>
      </c>
    </row>
    <row r="9" spans="1:8" s="12" customFormat="1" ht="27" customHeight="1" x14ac:dyDescent="0.2">
      <c r="A9" s="20" t="s">
        <v>561</v>
      </c>
      <c r="B9" s="98"/>
      <c r="C9" s="98" t="s">
        <v>396</v>
      </c>
      <c r="D9" s="98" t="s">
        <v>396</v>
      </c>
      <c r="E9" s="98" t="s">
        <v>396</v>
      </c>
      <c r="F9" s="98"/>
      <c r="G9" s="98"/>
      <c r="H9" s="98" t="s">
        <v>396</v>
      </c>
    </row>
    <row r="10" spans="1:8" s="12" customFormat="1" ht="27" customHeight="1" x14ac:dyDescent="0.2">
      <c r="A10" s="20" t="s">
        <v>562</v>
      </c>
      <c r="B10" s="98"/>
      <c r="C10" s="98" t="s">
        <v>396</v>
      </c>
      <c r="D10" s="98"/>
      <c r="E10" s="98" t="s">
        <v>396</v>
      </c>
      <c r="F10" s="98"/>
      <c r="G10" s="98"/>
      <c r="H10" s="98" t="s">
        <v>396</v>
      </c>
    </row>
    <row r="11" spans="1:8" s="12" customFormat="1" ht="27" customHeight="1" x14ac:dyDescent="0.2">
      <c r="A11" s="20" t="s">
        <v>563</v>
      </c>
      <c r="B11" s="98" t="s">
        <v>396</v>
      </c>
      <c r="C11" s="98" t="s">
        <v>396</v>
      </c>
      <c r="D11" s="98"/>
      <c r="E11" s="98" t="s">
        <v>396</v>
      </c>
      <c r="F11" s="98"/>
      <c r="G11" s="98"/>
      <c r="H11" s="98" t="s">
        <v>396</v>
      </c>
    </row>
    <row r="12" spans="1:8" s="12" customFormat="1" ht="27" customHeight="1" x14ac:dyDescent="0.2">
      <c r="A12" s="20" t="s">
        <v>564</v>
      </c>
      <c r="B12" s="98"/>
      <c r="C12" s="98" t="s">
        <v>396</v>
      </c>
      <c r="D12" s="98" t="s">
        <v>565</v>
      </c>
      <c r="E12" s="98" t="s">
        <v>396</v>
      </c>
      <c r="F12" s="98"/>
      <c r="G12" s="98"/>
      <c r="H12" s="98"/>
    </row>
    <row r="13" spans="1:8" s="12" customFormat="1" ht="27" customHeight="1" x14ac:dyDescent="0.2">
      <c r="A13" s="20" t="s">
        <v>566</v>
      </c>
      <c r="B13" s="98"/>
      <c r="C13" s="98" t="s">
        <v>396</v>
      </c>
      <c r="D13" s="98"/>
      <c r="E13" s="98" t="s">
        <v>396</v>
      </c>
      <c r="F13" s="98"/>
      <c r="G13" s="98"/>
      <c r="H13" s="98" t="s">
        <v>396</v>
      </c>
    </row>
    <row r="14" spans="1:8" s="12" customFormat="1" ht="27" customHeight="1" x14ac:dyDescent="0.2">
      <c r="A14" s="20" t="s">
        <v>567</v>
      </c>
      <c r="B14" s="98"/>
      <c r="C14" s="98"/>
      <c r="D14" s="98"/>
      <c r="E14" s="98" t="s">
        <v>396</v>
      </c>
      <c r="F14" s="98" t="s">
        <v>396</v>
      </c>
      <c r="G14" s="98"/>
      <c r="H14" s="98"/>
    </row>
    <row r="15" spans="1:8" s="12" customFormat="1" ht="27" customHeight="1" x14ac:dyDescent="0.2">
      <c r="A15" s="20" t="s">
        <v>568</v>
      </c>
      <c r="B15" s="98"/>
      <c r="C15" s="98" t="s">
        <v>396</v>
      </c>
      <c r="D15" s="98" t="s">
        <v>396</v>
      </c>
      <c r="E15" s="98" t="s">
        <v>396</v>
      </c>
      <c r="F15" s="98"/>
      <c r="G15" s="98"/>
      <c r="H15" s="98" t="s">
        <v>396</v>
      </c>
    </row>
    <row r="16" spans="1:8" s="12" customFormat="1" ht="27" customHeight="1" x14ac:dyDescent="0.2">
      <c r="A16" s="20" t="s">
        <v>569</v>
      </c>
      <c r="B16" s="98"/>
      <c r="C16" s="98" t="s">
        <v>396</v>
      </c>
      <c r="D16" s="98" t="s">
        <v>396</v>
      </c>
      <c r="E16" s="98" t="s">
        <v>396</v>
      </c>
      <c r="F16" s="98"/>
      <c r="G16" s="98" t="s">
        <v>396</v>
      </c>
      <c r="H16" s="98"/>
    </row>
    <row r="17" spans="1:8" s="12" customFormat="1" ht="27" customHeight="1" x14ac:dyDescent="0.2">
      <c r="A17" s="20" t="s">
        <v>570</v>
      </c>
      <c r="B17" s="98"/>
      <c r="C17" s="98" t="s">
        <v>396</v>
      </c>
      <c r="D17" s="98" t="s">
        <v>396</v>
      </c>
      <c r="E17" s="98" t="s">
        <v>396</v>
      </c>
      <c r="F17" s="98"/>
      <c r="G17" s="98" t="s">
        <v>396</v>
      </c>
      <c r="H17" s="98" t="s">
        <v>396</v>
      </c>
    </row>
    <row r="18" spans="1:8" s="12" customFormat="1" ht="27" customHeight="1" x14ac:dyDescent="0.2">
      <c r="A18" s="20" t="s">
        <v>571</v>
      </c>
      <c r="B18" s="98"/>
      <c r="C18" s="98"/>
      <c r="D18" s="98"/>
      <c r="E18" s="98" t="s">
        <v>572</v>
      </c>
      <c r="F18" s="98"/>
      <c r="G18" s="98"/>
      <c r="H18" s="98" t="s">
        <v>396</v>
      </c>
    </row>
    <row r="19" spans="1:8" s="12" customFormat="1" ht="27" customHeight="1" x14ac:dyDescent="0.2">
      <c r="A19" s="20" t="s">
        <v>573</v>
      </c>
      <c r="B19" s="98"/>
      <c r="C19" s="98" t="s">
        <v>396</v>
      </c>
      <c r="D19" s="98" t="s">
        <v>396</v>
      </c>
      <c r="E19" s="98" t="s">
        <v>396</v>
      </c>
      <c r="F19" s="98"/>
      <c r="G19" s="98"/>
      <c r="H19" s="98" t="s">
        <v>396</v>
      </c>
    </row>
    <row r="20" spans="1:8" s="12" customFormat="1" ht="27" customHeight="1" x14ac:dyDescent="0.2">
      <c r="A20" s="20" t="s">
        <v>574</v>
      </c>
      <c r="B20" s="98"/>
      <c r="C20" s="98"/>
      <c r="D20" s="98"/>
      <c r="E20" s="98" t="s">
        <v>396</v>
      </c>
      <c r="F20" s="98"/>
      <c r="G20" s="98"/>
      <c r="H20" s="98" t="s">
        <v>396</v>
      </c>
    </row>
    <row r="21" spans="1:8" s="12" customFormat="1" ht="27" customHeight="1" x14ac:dyDescent="0.2">
      <c r="A21" s="20" t="s">
        <v>575</v>
      </c>
      <c r="B21" s="98"/>
      <c r="C21" s="98"/>
      <c r="D21" s="98" t="s">
        <v>396</v>
      </c>
      <c r="E21" s="98" t="s">
        <v>396</v>
      </c>
      <c r="F21" s="98" t="s">
        <v>396</v>
      </c>
      <c r="G21" s="98"/>
      <c r="H21" s="98"/>
    </row>
    <row r="22" spans="1:8" ht="36" customHeight="1" x14ac:dyDescent="0.2">
      <c r="A22" s="20" t="s">
        <v>576</v>
      </c>
      <c r="B22" s="98" t="s">
        <v>396</v>
      </c>
      <c r="C22" s="98" t="s">
        <v>396</v>
      </c>
      <c r="D22" s="98" t="s">
        <v>396</v>
      </c>
      <c r="E22" s="98" t="s">
        <v>396</v>
      </c>
      <c r="F22" s="98"/>
      <c r="G22" s="98"/>
      <c r="H22" s="98" t="s">
        <v>396</v>
      </c>
    </row>
    <row r="23" spans="1:8" ht="22" customHeight="1" x14ac:dyDescent="0.2">
      <c r="A23" s="20" t="s">
        <v>577</v>
      </c>
      <c r="B23" s="98"/>
      <c r="C23" s="98" t="s">
        <v>396</v>
      </c>
      <c r="D23" s="98"/>
      <c r="E23" s="98" t="s">
        <v>396</v>
      </c>
      <c r="F23" s="98" t="s">
        <v>396</v>
      </c>
      <c r="G23" s="98"/>
      <c r="H23" s="98"/>
    </row>
    <row r="24" spans="1:8" ht="24" customHeight="1" x14ac:dyDescent="0.2">
      <c r="A24" s="82" t="s">
        <v>578</v>
      </c>
      <c r="B24" s="98"/>
      <c r="C24" s="98"/>
      <c r="D24" s="98"/>
      <c r="E24" s="98"/>
      <c r="F24" s="98"/>
      <c r="G24" s="98"/>
      <c r="H24" s="98"/>
    </row>
    <row r="25" spans="1:8" ht="21" customHeight="1" x14ac:dyDescent="0.2">
      <c r="A25" s="20" t="s">
        <v>579</v>
      </c>
      <c r="B25" s="98"/>
      <c r="C25" s="98" t="s">
        <v>396</v>
      </c>
      <c r="D25" s="98"/>
      <c r="E25" s="98" t="s">
        <v>396</v>
      </c>
      <c r="F25" s="98"/>
      <c r="G25" s="98"/>
      <c r="H25" s="98" t="s">
        <v>396</v>
      </c>
    </row>
    <row r="26" spans="1:8" ht="23" customHeight="1" x14ac:dyDescent="0.2">
      <c r="A26" s="20" t="s">
        <v>580</v>
      </c>
      <c r="B26" s="98"/>
      <c r="C26" s="98"/>
      <c r="D26" s="98"/>
      <c r="E26" s="98" t="s">
        <v>396</v>
      </c>
      <c r="F26" s="98"/>
      <c r="G26" s="98"/>
      <c r="H26" s="98" t="s">
        <v>396</v>
      </c>
    </row>
    <row r="27" spans="1:8" ht="27" customHeight="1" thickBot="1" x14ac:dyDescent="0.25">
      <c r="A27" s="100" t="s">
        <v>581</v>
      </c>
      <c r="B27" s="101"/>
      <c r="C27" s="101"/>
      <c r="D27" s="101"/>
      <c r="E27" s="101" t="s">
        <v>396</v>
      </c>
      <c r="F27" s="101"/>
      <c r="G27" s="101"/>
      <c r="H27" s="101"/>
    </row>
    <row r="28" spans="1:8" ht="326" customHeight="1" x14ac:dyDescent="0.2">
      <c r="A28" s="139" t="s">
        <v>582</v>
      </c>
      <c r="B28" s="143"/>
      <c r="C28" s="143"/>
      <c r="D28" s="143"/>
      <c r="E28" s="143"/>
      <c r="F28" s="143"/>
      <c r="G28" s="143"/>
      <c r="H28" s="143"/>
    </row>
  </sheetData>
  <mergeCells count="1">
    <mergeCell ref="A28:H28"/>
  </mergeCells>
  <pageMargins left="0.75" right="0.75" top="1" bottom="1" header="0.5" footer="0.5"/>
  <pageSetup paperSize="9" orientation="portrait" horizontalDpi="4294967292" verticalDpi="429496729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DC241-A80C-2246-9528-71D257D0E132}">
  <dimension ref="A1:G17"/>
  <sheetViews>
    <sheetView showGridLines="0" zoomScaleNormal="100" workbookViewId="0"/>
  </sheetViews>
  <sheetFormatPr baseColWidth="10" defaultColWidth="10.6640625" defaultRowHeight="15" customHeight="1" x14ac:dyDescent="0.2"/>
  <cols>
    <col min="1" max="1" width="45.5" style="3" customWidth="1"/>
    <col min="2" max="5" width="14" style="2" customWidth="1"/>
    <col min="6" max="7" width="14" style="3" customWidth="1"/>
    <col min="8" max="16384" width="10.6640625" style="3"/>
  </cols>
  <sheetData>
    <row r="1" spans="1:7" ht="15" customHeight="1" x14ac:dyDescent="0.2">
      <c r="A1" s="35" t="str">
        <f>HYPERLINK("#'Index'!A1","Back to index")</f>
        <v>Back to index</v>
      </c>
    </row>
    <row r="2" spans="1:7" ht="45" customHeight="1" x14ac:dyDescent="0.25">
      <c r="A2" s="4" t="s">
        <v>21</v>
      </c>
    </row>
    <row r="3" spans="1:7" ht="21" customHeight="1" x14ac:dyDescent="0.2">
      <c r="A3" s="5" t="s">
        <v>583</v>
      </c>
      <c r="B3" s="6"/>
      <c r="C3" s="6"/>
      <c r="D3" s="6"/>
      <c r="E3" s="7"/>
    </row>
    <row r="4" spans="1:7" ht="16" x14ac:dyDescent="0.2">
      <c r="A4" s="8"/>
      <c r="B4" s="7"/>
      <c r="E4" s="113"/>
    </row>
    <row r="5" spans="1:7" ht="19" customHeight="1" thickBot="1" x14ac:dyDescent="0.25">
      <c r="A5" s="33"/>
      <c r="B5" s="32"/>
      <c r="C5" s="77" t="s">
        <v>584</v>
      </c>
      <c r="D5" s="32" t="s">
        <v>585</v>
      </c>
      <c r="E5" s="32" t="s">
        <v>586</v>
      </c>
      <c r="F5" s="32" t="s">
        <v>587</v>
      </c>
      <c r="G5" s="32" t="s">
        <v>588</v>
      </c>
    </row>
    <row r="6" spans="1:7" ht="19" customHeight="1" x14ac:dyDescent="0.2">
      <c r="A6" s="115"/>
      <c r="B6" s="116"/>
      <c r="C6" s="117"/>
      <c r="D6" s="116"/>
      <c r="E6" s="116"/>
      <c r="F6" s="116"/>
      <c r="G6" s="116"/>
    </row>
    <row r="7" spans="1:7" s="30" customFormat="1" ht="15" customHeight="1" x14ac:dyDescent="0.2">
      <c r="A7" s="18" t="s">
        <v>589</v>
      </c>
      <c r="B7" s="17" t="s">
        <v>108</v>
      </c>
      <c r="C7" s="118" t="s">
        <v>590</v>
      </c>
      <c r="D7" s="17" t="s">
        <v>591</v>
      </c>
      <c r="E7" s="17" t="s">
        <v>592</v>
      </c>
      <c r="F7" s="17" t="s">
        <v>593</v>
      </c>
      <c r="G7" s="17" t="s">
        <v>594</v>
      </c>
    </row>
    <row r="8" spans="1:7" s="29" customFormat="1" ht="19" customHeight="1" x14ac:dyDescent="0.2">
      <c r="A8" s="20" t="s">
        <v>595</v>
      </c>
      <c r="B8" s="21" t="s">
        <v>108</v>
      </c>
      <c r="C8" s="81" t="s">
        <v>596</v>
      </c>
      <c r="D8" s="21" t="s">
        <v>597</v>
      </c>
      <c r="E8" s="21" t="s">
        <v>598</v>
      </c>
      <c r="F8" s="21" t="s">
        <v>599</v>
      </c>
      <c r="G8" s="21" t="s">
        <v>600</v>
      </c>
    </row>
    <row r="9" spans="1:7" ht="19" customHeight="1" x14ac:dyDescent="0.2">
      <c r="A9" s="20" t="s">
        <v>601</v>
      </c>
      <c r="B9" s="21" t="s">
        <v>108</v>
      </c>
      <c r="C9" s="81" t="s">
        <v>602</v>
      </c>
      <c r="D9" s="21" t="s">
        <v>603</v>
      </c>
      <c r="E9" s="21" t="s">
        <v>604</v>
      </c>
      <c r="F9" s="21" t="s">
        <v>605</v>
      </c>
      <c r="G9" s="21" t="s">
        <v>606</v>
      </c>
    </row>
    <row r="10" spans="1:7" ht="18" customHeight="1" x14ac:dyDescent="0.2">
      <c r="A10" s="20" t="s">
        <v>607</v>
      </c>
      <c r="B10" s="21" t="s">
        <v>608</v>
      </c>
      <c r="C10" s="81" t="s">
        <v>609</v>
      </c>
      <c r="D10" s="21" t="s">
        <v>610</v>
      </c>
      <c r="E10" s="21" t="s">
        <v>611</v>
      </c>
      <c r="F10" s="21" t="s">
        <v>612</v>
      </c>
      <c r="G10" s="21" t="s">
        <v>613</v>
      </c>
    </row>
    <row r="11" spans="1:7" ht="19" customHeight="1" x14ac:dyDescent="0.2">
      <c r="A11" s="20" t="s">
        <v>614</v>
      </c>
      <c r="B11" s="21" t="s">
        <v>615</v>
      </c>
      <c r="C11" s="81" t="s">
        <v>616</v>
      </c>
      <c r="D11" s="21" t="s">
        <v>616</v>
      </c>
      <c r="E11" s="21" t="s">
        <v>616</v>
      </c>
      <c r="F11" s="21" t="s">
        <v>616</v>
      </c>
      <c r="G11" s="21" t="s">
        <v>616</v>
      </c>
    </row>
    <row r="12" spans="1:7" ht="19" customHeight="1" x14ac:dyDescent="0.2">
      <c r="A12" s="20" t="s">
        <v>617</v>
      </c>
      <c r="B12" s="21" t="s">
        <v>108</v>
      </c>
      <c r="C12" s="81" t="s">
        <v>618</v>
      </c>
      <c r="D12" s="21" t="s">
        <v>619</v>
      </c>
      <c r="E12" s="21" t="s">
        <v>620</v>
      </c>
      <c r="F12" s="21" t="s">
        <v>621</v>
      </c>
      <c r="G12" s="21" t="s">
        <v>622</v>
      </c>
    </row>
    <row r="13" spans="1:7" ht="18" customHeight="1" x14ac:dyDescent="0.2">
      <c r="A13" s="20" t="s">
        <v>623</v>
      </c>
      <c r="B13" s="21" t="s">
        <v>624</v>
      </c>
      <c r="C13" s="81" t="s">
        <v>625</v>
      </c>
      <c r="D13" s="21" t="s">
        <v>626</v>
      </c>
      <c r="E13" s="21" t="s">
        <v>627</v>
      </c>
      <c r="F13" s="21" t="s">
        <v>625</v>
      </c>
      <c r="G13" s="21" t="s">
        <v>628</v>
      </c>
    </row>
    <row r="14" spans="1:7" ht="19" customHeight="1" x14ac:dyDescent="0.2">
      <c r="A14" s="20" t="s">
        <v>629</v>
      </c>
      <c r="B14" s="21" t="s">
        <v>624</v>
      </c>
      <c r="C14" s="81" t="s">
        <v>630</v>
      </c>
      <c r="D14" s="21" t="s">
        <v>631</v>
      </c>
      <c r="E14" s="21" t="s">
        <v>632</v>
      </c>
      <c r="F14" s="21" t="s">
        <v>633</v>
      </c>
      <c r="G14" s="21" t="s">
        <v>634</v>
      </c>
    </row>
    <row r="15" spans="1:7" ht="19" customHeight="1" x14ac:dyDescent="0.2">
      <c r="A15" s="20" t="s">
        <v>635</v>
      </c>
      <c r="B15" s="21" t="s">
        <v>108</v>
      </c>
      <c r="C15" s="81" t="s">
        <v>636</v>
      </c>
      <c r="D15" s="21" t="s">
        <v>637</v>
      </c>
      <c r="E15" s="21" t="s">
        <v>638</v>
      </c>
      <c r="F15" s="21" t="s">
        <v>639</v>
      </c>
      <c r="G15" s="21" t="s">
        <v>640</v>
      </c>
    </row>
    <row r="16" spans="1:7" ht="19" customHeight="1" thickBot="1" x14ac:dyDescent="0.25">
      <c r="A16" s="100" t="s">
        <v>641</v>
      </c>
      <c r="B16" s="119"/>
      <c r="C16" s="105" t="s">
        <v>642</v>
      </c>
      <c r="D16" s="106" t="s">
        <v>643</v>
      </c>
      <c r="E16" s="106" t="s">
        <v>644</v>
      </c>
      <c r="F16" s="106" t="s">
        <v>645</v>
      </c>
      <c r="G16" s="106" t="s">
        <v>646</v>
      </c>
    </row>
    <row r="17" spans="1:7" ht="138" customHeight="1" x14ac:dyDescent="0.2">
      <c r="A17" s="139" t="s">
        <v>647</v>
      </c>
      <c r="B17" s="139"/>
      <c r="C17" s="139"/>
      <c r="D17" s="139"/>
      <c r="E17" s="139"/>
      <c r="F17" s="139"/>
      <c r="G17" s="139"/>
    </row>
  </sheetData>
  <mergeCells count="1">
    <mergeCell ref="A17:G17"/>
  </mergeCells>
  <pageMargins left="0.75" right="0.75" top="1" bottom="1" header="0.5" footer="0.5"/>
  <pageSetup paperSize="9" orientation="portrait" horizontalDpi="4294967292" verticalDpi="429496729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2EED4-1A0A-3C42-B679-F5E96E038990}">
  <dimension ref="A1:B15"/>
  <sheetViews>
    <sheetView showGridLines="0" zoomScaleNormal="100" workbookViewId="0"/>
  </sheetViews>
  <sheetFormatPr baseColWidth="10" defaultColWidth="10.6640625" defaultRowHeight="15" customHeight="1" x14ac:dyDescent="0.2"/>
  <cols>
    <col min="1" max="1" width="30.83203125" style="3" customWidth="1"/>
    <col min="2" max="2" width="42.5" style="2" customWidth="1"/>
    <col min="3" max="16384" width="10.6640625" style="3"/>
  </cols>
  <sheetData>
    <row r="1" spans="1:2" ht="15" customHeight="1" x14ac:dyDescent="0.2">
      <c r="A1" s="35" t="str">
        <f>HYPERLINK("#'Index'!A1","Back to index")</f>
        <v>Back to index</v>
      </c>
    </row>
    <row r="2" spans="1:2" ht="45" customHeight="1" x14ac:dyDescent="0.25">
      <c r="A2" s="4" t="s">
        <v>21</v>
      </c>
    </row>
    <row r="3" spans="1:2" ht="21" customHeight="1" x14ac:dyDescent="0.2">
      <c r="A3" s="36" t="s">
        <v>648</v>
      </c>
    </row>
    <row r="4" spans="1:2" ht="17" thickBot="1" x14ac:dyDescent="0.25">
      <c r="A4" s="144"/>
      <c r="B4" s="144"/>
    </row>
    <row r="5" spans="1:2" s="74" customFormat="1" ht="16" x14ac:dyDescent="0.2">
      <c r="A5" s="145"/>
      <c r="B5" s="146"/>
    </row>
    <row r="6" spans="1:2" s="19" customFormat="1" ht="17" x14ac:dyDescent="0.2">
      <c r="A6" s="147" t="s">
        <v>649</v>
      </c>
      <c r="B6" s="23" t="s">
        <v>650</v>
      </c>
    </row>
    <row r="7" spans="1:2" s="74" customFormat="1" ht="34" x14ac:dyDescent="0.2">
      <c r="A7" s="148" t="s">
        <v>651</v>
      </c>
      <c r="B7" s="20" t="s">
        <v>652</v>
      </c>
    </row>
    <row r="8" spans="1:2" s="74" customFormat="1" ht="17" x14ac:dyDescent="0.2">
      <c r="A8" s="148" t="s">
        <v>653</v>
      </c>
      <c r="B8" s="20" t="s">
        <v>654</v>
      </c>
    </row>
    <row r="9" spans="1:2" s="74" customFormat="1" ht="51" x14ac:dyDescent="0.2">
      <c r="A9" s="148" t="s">
        <v>655</v>
      </c>
      <c r="B9" s="20" t="s">
        <v>656</v>
      </c>
    </row>
    <row r="10" spans="1:2" s="74" customFormat="1" ht="17" x14ac:dyDescent="0.2">
      <c r="A10" s="148" t="s">
        <v>657</v>
      </c>
      <c r="B10" s="20" t="s">
        <v>658</v>
      </c>
    </row>
    <row r="11" spans="1:2" s="74" customFormat="1" ht="17" x14ac:dyDescent="0.2">
      <c r="A11" s="148" t="s">
        <v>659</v>
      </c>
      <c r="B11" s="20" t="s">
        <v>660</v>
      </c>
    </row>
    <row r="12" spans="1:2" s="74" customFormat="1" ht="34" x14ac:dyDescent="0.2">
      <c r="A12" s="148" t="s">
        <v>661</v>
      </c>
      <c r="B12" s="20" t="s">
        <v>662</v>
      </c>
    </row>
    <row r="13" spans="1:2" s="74" customFormat="1" ht="17" x14ac:dyDescent="0.2">
      <c r="A13" s="148" t="s">
        <v>663</v>
      </c>
      <c r="B13" s="20" t="s">
        <v>664</v>
      </c>
    </row>
    <row r="14" spans="1:2" s="74" customFormat="1" ht="17" x14ac:dyDescent="0.2">
      <c r="A14" s="148" t="s">
        <v>665</v>
      </c>
      <c r="B14" s="20" t="s">
        <v>666</v>
      </c>
    </row>
    <row r="15" spans="1:2" s="74" customFormat="1" ht="17" thickBot="1" x14ac:dyDescent="0.25">
      <c r="A15" s="149" t="s">
        <v>667</v>
      </c>
      <c r="B15" s="149" t="s">
        <v>668</v>
      </c>
    </row>
  </sheetData>
  <mergeCells count="2">
    <mergeCell ref="A4:B4"/>
    <mergeCell ref="A5:B5"/>
  </mergeCells>
  <pageMargins left="0.75" right="0.75" top="1" bottom="1" header="0.5" footer="0.5"/>
  <pageSetup paperSize="9" orientation="portrait" horizontalDpi="4294967292" verticalDpi="429496729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1C365-3276-7748-BEA3-6FEA4307B100}">
  <dimension ref="A1:B20"/>
  <sheetViews>
    <sheetView showGridLines="0" zoomScaleNormal="100" workbookViewId="0"/>
  </sheetViews>
  <sheetFormatPr baseColWidth="10" defaultColWidth="10.6640625" defaultRowHeight="15" customHeight="1" x14ac:dyDescent="0.2"/>
  <cols>
    <col min="1" max="1" width="30.83203125" style="3" customWidth="1"/>
    <col min="2" max="2" width="42.5" style="2" customWidth="1"/>
    <col min="3" max="16384" width="10.6640625" style="3"/>
  </cols>
  <sheetData>
    <row r="1" spans="1:2" ht="15" customHeight="1" x14ac:dyDescent="0.2">
      <c r="A1" s="35" t="str">
        <f>HYPERLINK("#'Index'!A1","Back to index")</f>
        <v>Back to index</v>
      </c>
    </row>
    <row r="2" spans="1:2" ht="45" customHeight="1" x14ac:dyDescent="0.25">
      <c r="A2" s="4" t="s">
        <v>21</v>
      </c>
    </row>
    <row r="3" spans="1:2" ht="21" customHeight="1" x14ac:dyDescent="0.2">
      <c r="A3" s="36" t="s">
        <v>669</v>
      </c>
    </row>
    <row r="4" spans="1:2" ht="17" thickBot="1" x14ac:dyDescent="0.25">
      <c r="A4" s="144"/>
      <c r="B4" s="144"/>
    </row>
    <row r="5" spans="1:2" s="74" customFormat="1" ht="16" x14ac:dyDescent="0.2">
      <c r="A5" s="145"/>
      <c r="B5" s="146"/>
    </row>
    <row r="6" spans="1:2" s="19" customFormat="1" ht="16" customHeight="1" x14ac:dyDescent="0.2">
      <c r="A6" s="150" t="s">
        <v>670</v>
      </c>
      <c r="B6" s="18" t="s">
        <v>671</v>
      </c>
    </row>
    <row r="7" spans="1:2" s="74" customFormat="1" ht="36" customHeight="1" x14ac:dyDescent="0.2">
      <c r="A7" s="148" t="s">
        <v>672</v>
      </c>
      <c r="B7" s="20" t="s">
        <v>673</v>
      </c>
    </row>
    <row r="8" spans="1:2" s="74" customFormat="1" ht="16" customHeight="1" x14ac:dyDescent="0.2">
      <c r="A8" s="148" t="s">
        <v>674</v>
      </c>
      <c r="B8" s="20" t="s">
        <v>675</v>
      </c>
    </row>
    <row r="9" spans="1:2" s="74" customFormat="1" ht="16" customHeight="1" x14ac:dyDescent="0.2">
      <c r="A9" s="148" t="s">
        <v>676</v>
      </c>
      <c r="B9" s="20" t="s">
        <v>677</v>
      </c>
    </row>
    <row r="10" spans="1:2" s="74" customFormat="1" ht="16" customHeight="1" x14ac:dyDescent="0.2">
      <c r="A10" s="148" t="s">
        <v>678</v>
      </c>
      <c r="B10" s="20" t="s">
        <v>679</v>
      </c>
    </row>
    <row r="11" spans="1:2" s="74" customFormat="1" ht="16" customHeight="1" x14ac:dyDescent="0.2">
      <c r="A11" s="148" t="s">
        <v>680</v>
      </c>
      <c r="B11" s="20" t="s">
        <v>681</v>
      </c>
    </row>
    <row r="12" spans="1:2" s="74" customFormat="1" ht="16" customHeight="1" x14ac:dyDescent="0.2">
      <c r="A12" s="148" t="s">
        <v>682</v>
      </c>
      <c r="B12" s="20" t="s">
        <v>683</v>
      </c>
    </row>
    <row r="13" spans="1:2" s="74" customFormat="1" ht="16" customHeight="1" x14ac:dyDescent="0.2">
      <c r="A13" s="148" t="s">
        <v>684</v>
      </c>
      <c r="B13" s="20" t="s">
        <v>685</v>
      </c>
    </row>
    <row r="14" spans="1:2" s="74" customFormat="1" ht="16" customHeight="1" x14ac:dyDescent="0.2">
      <c r="A14" s="148" t="s">
        <v>686</v>
      </c>
      <c r="B14" s="20" t="s">
        <v>687</v>
      </c>
    </row>
    <row r="15" spans="1:2" s="74" customFormat="1" ht="16" customHeight="1" x14ac:dyDescent="0.2">
      <c r="A15" s="148" t="s">
        <v>688</v>
      </c>
      <c r="B15" s="20" t="s">
        <v>689</v>
      </c>
    </row>
    <row r="16" spans="1:2" s="74" customFormat="1" ht="16" customHeight="1" x14ac:dyDescent="0.2">
      <c r="A16" s="148" t="s">
        <v>690</v>
      </c>
      <c r="B16" s="20" t="s">
        <v>691</v>
      </c>
    </row>
    <row r="17" spans="1:2" ht="16" customHeight="1" x14ac:dyDescent="0.2">
      <c r="A17" s="148" t="s">
        <v>692</v>
      </c>
      <c r="B17" s="20" t="s">
        <v>693</v>
      </c>
    </row>
    <row r="18" spans="1:2" ht="16" customHeight="1" x14ac:dyDescent="0.2">
      <c r="A18" s="148" t="s">
        <v>694</v>
      </c>
      <c r="B18" s="20" t="s">
        <v>695</v>
      </c>
    </row>
    <row r="19" spans="1:2" ht="21" customHeight="1" thickBot="1" x14ac:dyDescent="0.25">
      <c r="A19" s="148" t="s">
        <v>696</v>
      </c>
      <c r="B19" s="20" t="s">
        <v>697</v>
      </c>
    </row>
    <row r="20" spans="1:2" ht="22" customHeight="1" x14ac:dyDescent="0.2">
      <c r="A20" s="151"/>
      <c r="B20" s="151"/>
    </row>
  </sheetData>
  <mergeCells count="3">
    <mergeCell ref="A4:B4"/>
    <mergeCell ref="A5:B5"/>
    <mergeCell ref="A20:B20"/>
  </mergeCells>
  <pageMargins left="0.75" right="0.75" top="1" bottom="1" header="0.5" footer="0.5"/>
  <pageSetup paperSize="9" orientation="portrait" horizontalDpi="4294967292" verticalDpi="429496729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CD095-B435-DD40-8ABE-3C99E9F71008}">
  <dimension ref="A1:E55"/>
  <sheetViews>
    <sheetView showGridLines="0" zoomScaleNormal="100" workbookViewId="0"/>
  </sheetViews>
  <sheetFormatPr baseColWidth="10" defaultColWidth="10.6640625" defaultRowHeight="15" customHeight="1" x14ac:dyDescent="0.2"/>
  <cols>
    <col min="1" max="1" width="5.1640625" style="273" customWidth="1"/>
    <col min="2" max="2" width="19.1640625" style="273" customWidth="1"/>
    <col min="3" max="3" width="22.6640625" style="273" customWidth="1"/>
    <col min="4" max="4" width="13" style="272" customWidth="1"/>
    <col min="5" max="5" width="18.33203125" style="272" customWidth="1"/>
    <col min="6" max="207" width="14" style="273" customWidth="1"/>
    <col min="208" max="256" width="10.6640625" style="273"/>
    <col min="257" max="257" width="5.1640625" style="273" customWidth="1"/>
    <col min="258" max="258" width="19.1640625" style="273" customWidth="1"/>
    <col min="259" max="259" width="20.6640625" style="273" customWidth="1"/>
    <col min="260" max="260" width="13" style="273" customWidth="1"/>
    <col min="261" max="261" width="18.33203125" style="273" customWidth="1"/>
    <col min="262" max="463" width="14" style="273" customWidth="1"/>
    <col min="464" max="512" width="10.6640625" style="273"/>
    <col min="513" max="513" width="5.1640625" style="273" customWidth="1"/>
    <col min="514" max="514" width="19.1640625" style="273" customWidth="1"/>
    <col min="515" max="515" width="20.6640625" style="273" customWidth="1"/>
    <col min="516" max="516" width="13" style="273" customWidth="1"/>
    <col min="517" max="517" width="18.33203125" style="273" customWidth="1"/>
    <col min="518" max="719" width="14" style="273" customWidth="1"/>
    <col min="720" max="768" width="10.6640625" style="273"/>
    <col min="769" max="769" width="5.1640625" style="273" customWidth="1"/>
    <col min="770" max="770" width="19.1640625" style="273" customWidth="1"/>
    <col min="771" max="771" width="20.6640625" style="273" customWidth="1"/>
    <col min="772" max="772" width="13" style="273" customWidth="1"/>
    <col min="773" max="773" width="18.33203125" style="273" customWidth="1"/>
    <col min="774" max="975" width="14" style="273" customWidth="1"/>
    <col min="976" max="1024" width="10.6640625" style="273"/>
    <col min="1025" max="1025" width="5.1640625" style="273" customWidth="1"/>
    <col min="1026" max="1026" width="19.1640625" style="273" customWidth="1"/>
    <col min="1027" max="1027" width="20.6640625" style="273" customWidth="1"/>
    <col min="1028" max="1028" width="13" style="273" customWidth="1"/>
    <col min="1029" max="1029" width="18.33203125" style="273" customWidth="1"/>
    <col min="1030" max="1231" width="14" style="273" customWidth="1"/>
    <col min="1232" max="1280" width="10.6640625" style="273"/>
    <col min="1281" max="1281" width="5.1640625" style="273" customWidth="1"/>
    <col min="1282" max="1282" width="19.1640625" style="273" customWidth="1"/>
    <col min="1283" max="1283" width="20.6640625" style="273" customWidth="1"/>
    <col min="1284" max="1284" width="13" style="273" customWidth="1"/>
    <col min="1285" max="1285" width="18.33203125" style="273" customWidth="1"/>
    <col min="1286" max="1487" width="14" style="273" customWidth="1"/>
    <col min="1488" max="1536" width="10.6640625" style="273"/>
    <col min="1537" max="1537" width="5.1640625" style="273" customWidth="1"/>
    <col min="1538" max="1538" width="19.1640625" style="273" customWidth="1"/>
    <col min="1539" max="1539" width="20.6640625" style="273" customWidth="1"/>
    <col min="1540" max="1540" width="13" style="273" customWidth="1"/>
    <col min="1541" max="1541" width="18.33203125" style="273" customWidth="1"/>
    <col min="1542" max="1743" width="14" style="273" customWidth="1"/>
    <col min="1744" max="1792" width="10.6640625" style="273"/>
    <col min="1793" max="1793" width="5.1640625" style="273" customWidth="1"/>
    <col min="1794" max="1794" width="19.1640625" style="273" customWidth="1"/>
    <col min="1795" max="1795" width="20.6640625" style="273" customWidth="1"/>
    <col min="1796" max="1796" width="13" style="273" customWidth="1"/>
    <col min="1797" max="1797" width="18.33203125" style="273" customWidth="1"/>
    <col min="1798" max="1999" width="14" style="273" customWidth="1"/>
    <col min="2000" max="2048" width="10.6640625" style="273"/>
    <col min="2049" max="2049" width="5.1640625" style="273" customWidth="1"/>
    <col min="2050" max="2050" width="19.1640625" style="273" customWidth="1"/>
    <col min="2051" max="2051" width="20.6640625" style="273" customWidth="1"/>
    <col min="2052" max="2052" width="13" style="273" customWidth="1"/>
    <col min="2053" max="2053" width="18.33203125" style="273" customWidth="1"/>
    <col min="2054" max="2255" width="14" style="273" customWidth="1"/>
    <col min="2256" max="2304" width="10.6640625" style="273"/>
    <col min="2305" max="2305" width="5.1640625" style="273" customWidth="1"/>
    <col min="2306" max="2306" width="19.1640625" style="273" customWidth="1"/>
    <col min="2307" max="2307" width="20.6640625" style="273" customWidth="1"/>
    <col min="2308" max="2308" width="13" style="273" customWidth="1"/>
    <col min="2309" max="2309" width="18.33203125" style="273" customWidth="1"/>
    <col min="2310" max="2511" width="14" style="273" customWidth="1"/>
    <col min="2512" max="2560" width="10.6640625" style="273"/>
    <col min="2561" max="2561" width="5.1640625" style="273" customWidth="1"/>
    <col min="2562" max="2562" width="19.1640625" style="273" customWidth="1"/>
    <col min="2563" max="2563" width="20.6640625" style="273" customWidth="1"/>
    <col min="2564" max="2564" width="13" style="273" customWidth="1"/>
    <col min="2565" max="2565" width="18.33203125" style="273" customWidth="1"/>
    <col min="2566" max="2767" width="14" style="273" customWidth="1"/>
    <col min="2768" max="2816" width="10.6640625" style="273"/>
    <col min="2817" max="2817" width="5.1640625" style="273" customWidth="1"/>
    <col min="2818" max="2818" width="19.1640625" style="273" customWidth="1"/>
    <col min="2819" max="2819" width="20.6640625" style="273" customWidth="1"/>
    <col min="2820" max="2820" width="13" style="273" customWidth="1"/>
    <col min="2821" max="2821" width="18.33203125" style="273" customWidth="1"/>
    <col min="2822" max="3023" width="14" style="273" customWidth="1"/>
    <col min="3024" max="3072" width="10.6640625" style="273"/>
    <col min="3073" max="3073" width="5.1640625" style="273" customWidth="1"/>
    <col min="3074" max="3074" width="19.1640625" style="273" customWidth="1"/>
    <col min="3075" max="3075" width="20.6640625" style="273" customWidth="1"/>
    <col min="3076" max="3076" width="13" style="273" customWidth="1"/>
    <col min="3077" max="3077" width="18.33203125" style="273" customWidth="1"/>
    <col min="3078" max="3279" width="14" style="273" customWidth="1"/>
    <col min="3280" max="3328" width="10.6640625" style="273"/>
    <col min="3329" max="3329" width="5.1640625" style="273" customWidth="1"/>
    <col min="3330" max="3330" width="19.1640625" style="273" customWidth="1"/>
    <col min="3331" max="3331" width="20.6640625" style="273" customWidth="1"/>
    <col min="3332" max="3332" width="13" style="273" customWidth="1"/>
    <col min="3333" max="3333" width="18.33203125" style="273" customWidth="1"/>
    <col min="3334" max="3535" width="14" style="273" customWidth="1"/>
    <col min="3536" max="3584" width="10.6640625" style="273"/>
    <col min="3585" max="3585" width="5.1640625" style="273" customWidth="1"/>
    <col min="3586" max="3586" width="19.1640625" style="273" customWidth="1"/>
    <col min="3587" max="3587" width="20.6640625" style="273" customWidth="1"/>
    <col min="3588" max="3588" width="13" style="273" customWidth="1"/>
    <col min="3589" max="3589" width="18.33203125" style="273" customWidth="1"/>
    <col min="3590" max="3791" width="14" style="273" customWidth="1"/>
    <col min="3792" max="3840" width="10.6640625" style="273"/>
    <col min="3841" max="3841" width="5.1640625" style="273" customWidth="1"/>
    <col min="3842" max="3842" width="19.1640625" style="273" customWidth="1"/>
    <col min="3843" max="3843" width="20.6640625" style="273" customWidth="1"/>
    <col min="3844" max="3844" width="13" style="273" customWidth="1"/>
    <col min="3845" max="3845" width="18.33203125" style="273" customWidth="1"/>
    <col min="3846" max="4047" width="14" style="273" customWidth="1"/>
    <col min="4048" max="4096" width="10.6640625" style="273"/>
    <col min="4097" max="4097" width="5.1640625" style="273" customWidth="1"/>
    <col min="4098" max="4098" width="19.1640625" style="273" customWidth="1"/>
    <col min="4099" max="4099" width="20.6640625" style="273" customWidth="1"/>
    <col min="4100" max="4100" width="13" style="273" customWidth="1"/>
    <col min="4101" max="4101" width="18.33203125" style="273" customWidth="1"/>
    <col min="4102" max="4303" width="14" style="273" customWidth="1"/>
    <col min="4304" max="4352" width="10.6640625" style="273"/>
    <col min="4353" max="4353" width="5.1640625" style="273" customWidth="1"/>
    <col min="4354" max="4354" width="19.1640625" style="273" customWidth="1"/>
    <col min="4355" max="4355" width="20.6640625" style="273" customWidth="1"/>
    <col min="4356" max="4356" width="13" style="273" customWidth="1"/>
    <col min="4357" max="4357" width="18.33203125" style="273" customWidth="1"/>
    <col min="4358" max="4559" width="14" style="273" customWidth="1"/>
    <col min="4560" max="4608" width="10.6640625" style="273"/>
    <col min="4609" max="4609" width="5.1640625" style="273" customWidth="1"/>
    <col min="4610" max="4610" width="19.1640625" style="273" customWidth="1"/>
    <col min="4611" max="4611" width="20.6640625" style="273" customWidth="1"/>
    <col min="4612" max="4612" width="13" style="273" customWidth="1"/>
    <col min="4613" max="4613" width="18.33203125" style="273" customWidth="1"/>
    <col min="4614" max="4815" width="14" style="273" customWidth="1"/>
    <col min="4816" max="4864" width="10.6640625" style="273"/>
    <col min="4865" max="4865" width="5.1640625" style="273" customWidth="1"/>
    <col min="4866" max="4866" width="19.1640625" style="273" customWidth="1"/>
    <col min="4867" max="4867" width="20.6640625" style="273" customWidth="1"/>
    <col min="4868" max="4868" width="13" style="273" customWidth="1"/>
    <col min="4869" max="4869" width="18.33203125" style="273" customWidth="1"/>
    <col min="4870" max="5071" width="14" style="273" customWidth="1"/>
    <col min="5072" max="5120" width="10.6640625" style="273"/>
    <col min="5121" max="5121" width="5.1640625" style="273" customWidth="1"/>
    <col min="5122" max="5122" width="19.1640625" style="273" customWidth="1"/>
    <col min="5123" max="5123" width="20.6640625" style="273" customWidth="1"/>
    <col min="5124" max="5124" width="13" style="273" customWidth="1"/>
    <col min="5125" max="5125" width="18.33203125" style="273" customWidth="1"/>
    <col min="5126" max="5327" width="14" style="273" customWidth="1"/>
    <col min="5328" max="5376" width="10.6640625" style="273"/>
    <col min="5377" max="5377" width="5.1640625" style="273" customWidth="1"/>
    <col min="5378" max="5378" width="19.1640625" style="273" customWidth="1"/>
    <col min="5379" max="5379" width="20.6640625" style="273" customWidth="1"/>
    <col min="5380" max="5380" width="13" style="273" customWidth="1"/>
    <col min="5381" max="5381" width="18.33203125" style="273" customWidth="1"/>
    <col min="5382" max="5583" width="14" style="273" customWidth="1"/>
    <col min="5584" max="5632" width="10.6640625" style="273"/>
    <col min="5633" max="5633" width="5.1640625" style="273" customWidth="1"/>
    <col min="5634" max="5634" width="19.1640625" style="273" customWidth="1"/>
    <col min="5635" max="5635" width="20.6640625" style="273" customWidth="1"/>
    <col min="5636" max="5636" width="13" style="273" customWidth="1"/>
    <col min="5637" max="5637" width="18.33203125" style="273" customWidth="1"/>
    <col min="5638" max="5839" width="14" style="273" customWidth="1"/>
    <col min="5840" max="5888" width="10.6640625" style="273"/>
    <col min="5889" max="5889" width="5.1640625" style="273" customWidth="1"/>
    <col min="5890" max="5890" width="19.1640625" style="273" customWidth="1"/>
    <col min="5891" max="5891" width="20.6640625" style="273" customWidth="1"/>
    <col min="5892" max="5892" width="13" style="273" customWidth="1"/>
    <col min="5893" max="5893" width="18.33203125" style="273" customWidth="1"/>
    <col min="5894" max="6095" width="14" style="273" customWidth="1"/>
    <col min="6096" max="6144" width="10.6640625" style="273"/>
    <col min="6145" max="6145" width="5.1640625" style="273" customWidth="1"/>
    <col min="6146" max="6146" width="19.1640625" style="273" customWidth="1"/>
    <col min="6147" max="6147" width="20.6640625" style="273" customWidth="1"/>
    <col min="6148" max="6148" width="13" style="273" customWidth="1"/>
    <col min="6149" max="6149" width="18.33203125" style="273" customWidth="1"/>
    <col min="6150" max="6351" width="14" style="273" customWidth="1"/>
    <col min="6352" max="6400" width="10.6640625" style="273"/>
    <col min="6401" max="6401" width="5.1640625" style="273" customWidth="1"/>
    <col min="6402" max="6402" width="19.1640625" style="273" customWidth="1"/>
    <col min="6403" max="6403" width="20.6640625" style="273" customWidth="1"/>
    <col min="6404" max="6404" width="13" style="273" customWidth="1"/>
    <col min="6405" max="6405" width="18.33203125" style="273" customWidth="1"/>
    <col min="6406" max="6607" width="14" style="273" customWidth="1"/>
    <col min="6608" max="6656" width="10.6640625" style="273"/>
    <col min="6657" max="6657" width="5.1640625" style="273" customWidth="1"/>
    <col min="6658" max="6658" width="19.1640625" style="273" customWidth="1"/>
    <col min="6659" max="6659" width="20.6640625" style="273" customWidth="1"/>
    <col min="6660" max="6660" width="13" style="273" customWidth="1"/>
    <col min="6661" max="6661" width="18.33203125" style="273" customWidth="1"/>
    <col min="6662" max="6863" width="14" style="273" customWidth="1"/>
    <col min="6864" max="6912" width="10.6640625" style="273"/>
    <col min="6913" max="6913" width="5.1640625" style="273" customWidth="1"/>
    <col min="6914" max="6914" width="19.1640625" style="273" customWidth="1"/>
    <col min="6915" max="6915" width="20.6640625" style="273" customWidth="1"/>
    <col min="6916" max="6916" width="13" style="273" customWidth="1"/>
    <col min="6917" max="6917" width="18.33203125" style="273" customWidth="1"/>
    <col min="6918" max="7119" width="14" style="273" customWidth="1"/>
    <col min="7120" max="7168" width="10.6640625" style="273"/>
    <col min="7169" max="7169" width="5.1640625" style="273" customWidth="1"/>
    <col min="7170" max="7170" width="19.1640625" style="273" customWidth="1"/>
    <col min="7171" max="7171" width="20.6640625" style="273" customWidth="1"/>
    <col min="7172" max="7172" width="13" style="273" customWidth="1"/>
    <col min="7173" max="7173" width="18.33203125" style="273" customWidth="1"/>
    <col min="7174" max="7375" width="14" style="273" customWidth="1"/>
    <col min="7376" max="7424" width="10.6640625" style="273"/>
    <col min="7425" max="7425" width="5.1640625" style="273" customWidth="1"/>
    <col min="7426" max="7426" width="19.1640625" style="273" customWidth="1"/>
    <col min="7427" max="7427" width="20.6640625" style="273" customWidth="1"/>
    <col min="7428" max="7428" width="13" style="273" customWidth="1"/>
    <col min="7429" max="7429" width="18.33203125" style="273" customWidth="1"/>
    <col min="7430" max="7631" width="14" style="273" customWidth="1"/>
    <col min="7632" max="7680" width="10.6640625" style="273"/>
    <col min="7681" max="7681" width="5.1640625" style="273" customWidth="1"/>
    <col min="7682" max="7682" width="19.1640625" style="273" customWidth="1"/>
    <col min="7683" max="7683" width="20.6640625" style="273" customWidth="1"/>
    <col min="7684" max="7684" width="13" style="273" customWidth="1"/>
    <col min="7685" max="7685" width="18.33203125" style="273" customWidth="1"/>
    <col min="7686" max="7887" width="14" style="273" customWidth="1"/>
    <col min="7888" max="7936" width="10.6640625" style="273"/>
    <col min="7937" max="7937" width="5.1640625" style="273" customWidth="1"/>
    <col min="7938" max="7938" width="19.1640625" style="273" customWidth="1"/>
    <col min="7939" max="7939" width="20.6640625" style="273" customWidth="1"/>
    <col min="7940" max="7940" width="13" style="273" customWidth="1"/>
    <col min="7941" max="7941" width="18.33203125" style="273" customWidth="1"/>
    <col min="7942" max="8143" width="14" style="273" customWidth="1"/>
    <col min="8144" max="8192" width="10.6640625" style="273"/>
    <col min="8193" max="8193" width="5.1640625" style="273" customWidth="1"/>
    <col min="8194" max="8194" width="19.1640625" style="273" customWidth="1"/>
    <col min="8195" max="8195" width="20.6640625" style="273" customWidth="1"/>
    <col min="8196" max="8196" width="13" style="273" customWidth="1"/>
    <col min="8197" max="8197" width="18.33203125" style="273" customWidth="1"/>
    <col min="8198" max="8399" width="14" style="273" customWidth="1"/>
    <col min="8400" max="8448" width="10.6640625" style="273"/>
    <col min="8449" max="8449" width="5.1640625" style="273" customWidth="1"/>
    <col min="8450" max="8450" width="19.1640625" style="273" customWidth="1"/>
    <col min="8451" max="8451" width="20.6640625" style="273" customWidth="1"/>
    <col min="8452" max="8452" width="13" style="273" customWidth="1"/>
    <col min="8453" max="8453" width="18.33203125" style="273" customWidth="1"/>
    <col min="8454" max="8655" width="14" style="273" customWidth="1"/>
    <col min="8656" max="8704" width="10.6640625" style="273"/>
    <col min="8705" max="8705" width="5.1640625" style="273" customWidth="1"/>
    <col min="8706" max="8706" width="19.1640625" style="273" customWidth="1"/>
    <col min="8707" max="8707" width="20.6640625" style="273" customWidth="1"/>
    <col min="8708" max="8708" width="13" style="273" customWidth="1"/>
    <col min="8709" max="8709" width="18.33203125" style="273" customWidth="1"/>
    <col min="8710" max="8911" width="14" style="273" customWidth="1"/>
    <col min="8912" max="8960" width="10.6640625" style="273"/>
    <col min="8961" max="8961" width="5.1640625" style="273" customWidth="1"/>
    <col min="8962" max="8962" width="19.1640625" style="273" customWidth="1"/>
    <col min="8963" max="8963" width="20.6640625" style="273" customWidth="1"/>
    <col min="8964" max="8964" width="13" style="273" customWidth="1"/>
    <col min="8965" max="8965" width="18.33203125" style="273" customWidth="1"/>
    <col min="8966" max="9167" width="14" style="273" customWidth="1"/>
    <col min="9168" max="9216" width="10.6640625" style="273"/>
    <col min="9217" max="9217" width="5.1640625" style="273" customWidth="1"/>
    <col min="9218" max="9218" width="19.1640625" style="273" customWidth="1"/>
    <col min="9219" max="9219" width="20.6640625" style="273" customWidth="1"/>
    <col min="9220" max="9220" width="13" style="273" customWidth="1"/>
    <col min="9221" max="9221" width="18.33203125" style="273" customWidth="1"/>
    <col min="9222" max="9423" width="14" style="273" customWidth="1"/>
    <col min="9424" max="9472" width="10.6640625" style="273"/>
    <col min="9473" max="9473" width="5.1640625" style="273" customWidth="1"/>
    <col min="9474" max="9474" width="19.1640625" style="273" customWidth="1"/>
    <col min="9475" max="9475" width="20.6640625" style="273" customWidth="1"/>
    <col min="9476" max="9476" width="13" style="273" customWidth="1"/>
    <col min="9477" max="9477" width="18.33203125" style="273" customWidth="1"/>
    <col min="9478" max="9679" width="14" style="273" customWidth="1"/>
    <col min="9680" max="9728" width="10.6640625" style="273"/>
    <col min="9729" max="9729" width="5.1640625" style="273" customWidth="1"/>
    <col min="9730" max="9730" width="19.1640625" style="273" customWidth="1"/>
    <col min="9731" max="9731" width="20.6640625" style="273" customWidth="1"/>
    <col min="9732" max="9732" width="13" style="273" customWidth="1"/>
    <col min="9733" max="9733" width="18.33203125" style="273" customWidth="1"/>
    <col min="9734" max="9935" width="14" style="273" customWidth="1"/>
    <col min="9936" max="9984" width="10.6640625" style="273"/>
    <col min="9985" max="9985" width="5.1640625" style="273" customWidth="1"/>
    <col min="9986" max="9986" width="19.1640625" style="273" customWidth="1"/>
    <col min="9987" max="9987" width="20.6640625" style="273" customWidth="1"/>
    <col min="9988" max="9988" width="13" style="273" customWidth="1"/>
    <col min="9989" max="9989" width="18.33203125" style="273" customWidth="1"/>
    <col min="9990" max="10191" width="14" style="273" customWidth="1"/>
    <col min="10192" max="10240" width="10.6640625" style="273"/>
    <col min="10241" max="10241" width="5.1640625" style="273" customWidth="1"/>
    <col min="10242" max="10242" width="19.1640625" style="273" customWidth="1"/>
    <col min="10243" max="10243" width="20.6640625" style="273" customWidth="1"/>
    <col min="10244" max="10244" width="13" style="273" customWidth="1"/>
    <col min="10245" max="10245" width="18.33203125" style="273" customWidth="1"/>
    <col min="10246" max="10447" width="14" style="273" customWidth="1"/>
    <col min="10448" max="10496" width="10.6640625" style="273"/>
    <col min="10497" max="10497" width="5.1640625" style="273" customWidth="1"/>
    <col min="10498" max="10498" width="19.1640625" style="273" customWidth="1"/>
    <col min="10499" max="10499" width="20.6640625" style="273" customWidth="1"/>
    <col min="10500" max="10500" width="13" style="273" customWidth="1"/>
    <col min="10501" max="10501" width="18.33203125" style="273" customWidth="1"/>
    <col min="10502" max="10703" width="14" style="273" customWidth="1"/>
    <col min="10704" max="10752" width="10.6640625" style="273"/>
    <col min="10753" max="10753" width="5.1640625" style="273" customWidth="1"/>
    <col min="10754" max="10754" width="19.1640625" style="273" customWidth="1"/>
    <col min="10755" max="10755" width="20.6640625" style="273" customWidth="1"/>
    <col min="10756" max="10756" width="13" style="273" customWidth="1"/>
    <col min="10757" max="10757" width="18.33203125" style="273" customWidth="1"/>
    <col min="10758" max="10959" width="14" style="273" customWidth="1"/>
    <col min="10960" max="11008" width="10.6640625" style="273"/>
    <col min="11009" max="11009" width="5.1640625" style="273" customWidth="1"/>
    <col min="11010" max="11010" width="19.1640625" style="273" customWidth="1"/>
    <col min="11011" max="11011" width="20.6640625" style="273" customWidth="1"/>
    <col min="11012" max="11012" width="13" style="273" customWidth="1"/>
    <col min="11013" max="11013" width="18.33203125" style="273" customWidth="1"/>
    <col min="11014" max="11215" width="14" style="273" customWidth="1"/>
    <col min="11216" max="11264" width="10.6640625" style="273"/>
    <col min="11265" max="11265" width="5.1640625" style="273" customWidth="1"/>
    <col min="11266" max="11266" width="19.1640625" style="273" customWidth="1"/>
    <col min="11267" max="11267" width="20.6640625" style="273" customWidth="1"/>
    <col min="11268" max="11268" width="13" style="273" customWidth="1"/>
    <col min="11269" max="11269" width="18.33203125" style="273" customWidth="1"/>
    <col min="11270" max="11471" width="14" style="273" customWidth="1"/>
    <col min="11472" max="11520" width="10.6640625" style="273"/>
    <col min="11521" max="11521" width="5.1640625" style="273" customWidth="1"/>
    <col min="11522" max="11522" width="19.1640625" style="273" customWidth="1"/>
    <col min="11523" max="11523" width="20.6640625" style="273" customWidth="1"/>
    <col min="11524" max="11524" width="13" style="273" customWidth="1"/>
    <col min="11525" max="11525" width="18.33203125" style="273" customWidth="1"/>
    <col min="11526" max="11727" width="14" style="273" customWidth="1"/>
    <col min="11728" max="11776" width="10.6640625" style="273"/>
    <col min="11777" max="11777" width="5.1640625" style="273" customWidth="1"/>
    <col min="11778" max="11778" width="19.1640625" style="273" customWidth="1"/>
    <col min="11779" max="11779" width="20.6640625" style="273" customWidth="1"/>
    <col min="11780" max="11780" width="13" style="273" customWidth="1"/>
    <col min="11781" max="11781" width="18.33203125" style="273" customWidth="1"/>
    <col min="11782" max="11983" width="14" style="273" customWidth="1"/>
    <col min="11984" max="12032" width="10.6640625" style="273"/>
    <col min="12033" max="12033" width="5.1640625" style="273" customWidth="1"/>
    <col min="12034" max="12034" width="19.1640625" style="273" customWidth="1"/>
    <col min="12035" max="12035" width="20.6640625" style="273" customWidth="1"/>
    <col min="12036" max="12036" width="13" style="273" customWidth="1"/>
    <col min="12037" max="12037" width="18.33203125" style="273" customWidth="1"/>
    <col min="12038" max="12239" width="14" style="273" customWidth="1"/>
    <col min="12240" max="12288" width="10.6640625" style="273"/>
    <col min="12289" max="12289" width="5.1640625" style="273" customWidth="1"/>
    <col min="12290" max="12290" width="19.1640625" style="273" customWidth="1"/>
    <col min="12291" max="12291" width="20.6640625" style="273" customWidth="1"/>
    <col min="12292" max="12292" width="13" style="273" customWidth="1"/>
    <col min="12293" max="12293" width="18.33203125" style="273" customWidth="1"/>
    <col min="12294" max="12495" width="14" style="273" customWidth="1"/>
    <col min="12496" max="12544" width="10.6640625" style="273"/>
    <col min="12545" max="12545" width="5.1640625" style="273" customWidth="1"/>
    <col min="12546" max="12546" width="19.1640625" style="273" customWidth="1"/>
    <col min="12547" max="12547" width="20.6640625" style="273" customWidth="1"/>
    <col min="12548" max="12548" width="13" style="273" customWidth="1"/>
    <col min="12549" max="12549" width="18.33203125" style="273" customWidth="1"/>
    <col min="12550" max="12751" width="14" style="273" customWidth="1"/>
    <col min="12752" max="12800" width="10.6640625" style="273"/>
    <col min="12801" max="12801" width="5.1640625" style="273" customWidth="1"/>
    <col min="12802" max="12802" width="19.1640625" style="273" customWidth="1"/>
    <col min="12803" max="12803" width="20.6640625" style="273" customWidth="1"/>
    <col min="12804" max="12804" width="13" style="273" customWidth="1"/>
    <col min="12805" max="12805" width="18.33203125" style="273" customWidth="1"/>
    <col min="12806" max="13007" width="14" style="273" customWidth="1"/>
    <col min="13008" max="13056" width="10.6640625" style="273"/>
    <col min="13057" max="13057" width="5.1640625" style="273" customWidth="1"/>
    <col min="13058" max="13058" width="19.1640625" style="273" customWidth="1"/>
    <col min="13059" max="13059" width="20.6640625" style="273" customWidth="1"/>
    <col min="13060" max="13060" width="13" style="273" customWidth="1"/>
    <col min="13061" max="13061" width="18.33203125" style="273" customWidth="1"/>
    <col min="13062" max="13263" width="14" style="273" customWidth="1"/>
    <col min="13264" max="13312" width="10.6640625" style="273"/>
    <col min="13313" max="13313" width="5.1640625" style="273" customWidth="1"/>
    <col min="13314" max="13314" width="19.1640625" style="273" customWidth="1"/>
    <col min="13315" max="13315" width="20.6640625" style="273" customWidth="1"/>
    <col min="13316" max="13316" width="13" style="273" customWidth="1"/>
    <col min="13317" max="13317" width="18.33203125" style="273" customWidth="1"/>
    <col min="13318" max="13519" width="14" style="273" customWidth="1"/>
    <col min="13520" max="13568" width="10.6640625" style="273"/>
    <col min="13569" max="13569" width="5.1640625" style="273" customWidth="1"/>
    <col min="13570" max="13570" width="19.1640625" style="273" customWidth="1"/>
    <col min="13571" max="13571" width="20.6640625" style="273" customWidth="1"/>
    <col min="13572" max="13572" width="13" style="273" customWidth="1"/>
    <col min="13573" max="13573" width="18.33203125" style="273" customWidth="1"/>
    <col min="13574" max="13775" width="14" style="273" customWidth="1"/>
    <col min="13776" max="13824" width="10.6640625" style="273"/>
    <col min="13825" max="13825" width="5.1640625" style="273" customWidth="1"/>
    <col min="13826" max="13826" width="19.1640625" style="273" customWidth="1"/>
    <col min="13827" max="13827" width="20.6640625" style="273" customWidth="1"/>
    <col min="13828" max="13828" width="13" style="273" customWidth="1"/>
    <col min="13829" max="13829" width="18.33203125" style="273" customWidth="1"/>
    <col min="13830" max="14031" width="14" style="273" customWidth="1"/>
    <col min="14032" max="14080" width="10.6640625" style="273"/>
    <col min="14081" max="14081" width="5.1640625" style="273" customWidth="1"/>
    <col min="14082" max="14082" width="19.1640625" style="273" customWidth="1"/>
    <col min="14083" max="14083" width="20.6640625" style="273" customWidth="1"/>
    <col min="14084" max="14084" width="13" style="273" customWidth="1"/>
    <col min="14085" max="14085" width="18.33203125" style="273" customWidth="1"/>
    <col min="14086" max="14287" width="14" style="273" customWidth="1"/>
    <col min="14288" max="14336" width="10.6640625" style="273"/>
    <col min="14337" max="14337" width="5.1640625" style="273" customWidth="1"/>
    <col min="14338" max="14338" width="19.1640625" style="273" customWidth="1"/>
    <col min="14339" max="14339" width="20.6640625" style="273" customWidth="1"/>
    <col min="14340" max="14340" width="13" style="273" customWidth="1"/>
    <col min="14341" max="14341" width="18.33203125" style="273" customWidth="1"/>
    <col min="14342" max="14543" width="14" style="273" customWidth="1"/>
    <col min="14544" max="14592" width="10.6640625" style="273"/>
    <col min="14593" max="14593" width="5.1640625" style="273" customWidth="1"/>
    <col min="14594" max="14594" width="19.1640625" style="273" customWidth="1"/>
    <col min="14595" max="14595" width="20.6640625" style="273" customWidth="1"/>
    <col min="14596" max="14596" width="13" style="273" customWidth="1"/>
    <col min="14597" max="14597" width="18.33203125" style="273" customWidth="1"/>
    <col min="14598" max="14799" width="14" style="273" customWidth="1"/>
    <col min="14800" max="14848" width="10.6640625" style="273"/>
    <col min="14849" max="14849" width="5.1640625" style="273" customWidth="1"/>
    <col min="14850" max="14850" width="19.1640625" style="273" customWidth="1"/>
    <col min="14851" max="14851" width="20.6640625" style="273" customWidth="1"/>
    <col min="14852" max="14852" width="13" style="273" customWidth="1"/>
    <col min="14853" max="14853" width="18.33203125" style="273" customWidth="1"/>
    <col min="14854" max="15055" width="14" style="273" customWidth="1"/>
    <col min="15056" max="15104" width="10.6640625" style="273"/>
    <col min="15105" max="15105" width="5.1640625" style="273" customWidth="1"/>
    <col min="15106" max="15106" width="19.1640625" style="273" customWidth="1"/>
    <col min="15107" max="15107" width="20.6640625" style="273" customWidth="1"/>
    <col min="15108" max="15108" width="13" style="273" customWidth="1"/>
    <col min="15109" max="15109" width="18.33203125" style="273" customWidth="1"/>
    <col min="15110" max="15311" width="14" style="273" customWidth="1"/>
    <col min="15312" max="15360" width="10.6640625" style="273"/>
    <col min="15361" max="15361" width="5.1640625" style="273" customWidth="1"/>
    <col min="15362" max="15362" width="19.1640625" style="273" customWidth="1"/>
    <col min="15363" max="15363" width="20.6640625" style="273" customWidth="1"/>
    <col min="15364" max="15364" width="13" style="273" customWidth="1"/>
    <col min="15365" max="15365" width="18.33203125" style="273" customWidth="1"/>
    <col min="15366" max="15567" width="14" style="273" customWidth="1"/>
    <col min="15568" max="15616" width="10.6640625" style="273"/>
    <col min="15617" max="15617" width="5.1640625" style="273" customWidth="1"/>
    <col min="15618" max="15618" width="19.1640625" style="273" customWidth="1"/>
    <col min="15619" max="15619" width="20.6640625" style="273" customWidth="1"/>
    <col min="15620" max="15620" width="13" style="273" customWidth="1"/>
    <col min="15621" max="15621" width="18.33203125" style="273" customWidth="1"/>
    <col min="15622" max="15823" width="14" style="273" customWidth="1"/>
    <col min="15824" max="15872" width="10.6640625" style="273"/>
    <col min="15873" max="15873" width="5.1640625" style="273" customWidth="1"/>
    <col min="15874" max="15874" width="19.1640625" style="273" customWidth="1"/>
    <col min="15875" max="15875" width="20.6640625" style="273" customWidth="1"/>
    <col min="15876" max="15876" width="13" style="273" customWidth="1"/>
    <col min="15877" max="15877" width="18.33203125" style="273" customWidth="1"/>
    <col min="15878" max="16079" width="14" style="273" customWidth="1"/>
    <col min="16080" max="16128" width="10.6640625" style="273"/>
    <col min="16129" max="16129" width="5.1640625" style="273" customWidth="1"/>
    <col min="16130" max="16130" width="19.1640625" style="273" customWidth="1"/>
    <col min="16131" max="16131" width="20.6640625" style="273" customWidth="1"/>
    <col min="16132" max="16132" width="13" style="273" customWidth="1"/>
    <col min="16133" max="16133" width="18.33203125" style="273" customWidth="1"/>
    <col min="16134" max="16335" width="14" style="273" customWidth="1"/>
    <col min="16336" max="16384" width="10.6640625" style="273"/>
  </cols>
  <sheetData>
    <row r="1" spans="1:5" ht="15" customHeight="1" x14ac:dyDescent="0.2">
      <c r="A1" s="35" t="str">
        <f>HYPERLINK("#'Index'!A1","Back to index")</f>
        <v>Back to index</v>
      </c>
      <c r="B1" s="1"/>
      <c r="C1" s="1"/>
      <c r="D1" s="92"/>
    </row>
    <row r="2" spans="1:5" ht="45" customHeight="1" x14ac:dyDescent="0.25">
      <c r="A2" s="274" t="s">
        <v>21</v>
      </c>
      <c r="B2" s="274"/>
      <c r="C2" s="274"/>
      <c r="D2" s="275"/>
    </row>
    <row r="3" spans="1:5" ht="21" customHeight="1" x14ac:dyDescent="0.2">
      <c r="A3" s="276" t="s">
        <v>1577</v>
      </c>
      <c r="B3" s="276"/>
      <c r="C3" s="276"/>
      <c r="D3" s="277"/>
      <c r="E3" s="278"/>
    </row>
    <row r="4" spans="1:5" ht="39" customHeight="1" thickBot="1" x14ac:dyDescent="0.25">
      <c r="A4" s="279" t="s">
        <v>1578</v>
      </c>
      <c r="B4" s="280"/>
      <c r="C4" s="280"/>
      <c r="D4" s="281"/>
    </row>
    <row r="5" spans="1:5" s="283" customFormat="1" ht="16" x14ac:dyDescent="0.2">
      <c r="A5" s="282"/>
      <c r="B5" s="282"/>
      <c r="C5" s="282"/>
      <c r="D5" s="282"/>
      <c r="E5" s="282"/>
    </row>
    <row r="6" spans="1:5" s="283" customFormat="1" ht="24" customHeight="1" thickBot="1" x14ac:dyDescent="0.25">
      <c r="A6" s="284" t="s">
        <v>1579</v>
      </c>
      <c r="B6" s="284"/>
      <c r="C6" s="284"/>
      <c r="D6" s="284"/>
      <c r="E6" s="284"/>
    </row>
    <row r="7" spans="1:5" s="283" customFormat="1" ht="17" x14ac:dyDescent="0.2">
      <c r="A7" s="285" t="s">
        <v>1580</v>
      </c>
      <c r="B7" s="286" t="s">
        <v>1581</v>
      </c>
      <c r="C7" s="283" t="s">
        <v>1582</v>
      </c>
      <c r="D7" s="287">
        <v>2526</v>
      </c>
      <c r="E7" s="288"/>
    </row>
    <row r="8" spans="1:5" s="283" customFormat="1" ht="34" x14ac:dyDescent="0.2">
      <c r="A8" s="289"/>
      <c r="C8" s="290" t="s">
        <v>1583</v>
      </c>
      <c r="D8" s="291">
        <v>11</v>
      </c>
      <c r="E8" s="292"/>
    </row>
    <row r="9" spans="1:5" s="283" customFormat="1" ht="38" customHeight="1" x14ac:dyDescent="0.2">
      <c r="A9" s="289"/>
      <c r="C9" s="293" t="s">
        <v>1584</v>
      </c>
      <c r="D9" s="294">
        <v>15</v>
      </c>
      <c r="E9" s="295"/>
    </row>
    <row r="10" spans="1:5" s="283" customFormat="1" ht="17" x14ac:dyDescent="0.2">
      <c r="A10" s="289"/>
      <c r="B10" s="296"/>
      <c r="C10" s="293" t="s">
        <v>1585</v>
      </c>
      <c r="D10" s="294">
        <v>12</v>
      </c>
      <c r="E10" s="295"/>
    </row>
    <row r="11" spans="1:5" s="283" customFormat="1" ht="17" x14ac:dyDescent="0.2">
      <c r="A11" s="289"/>
      <c r="B11" s="297" t="s">
        <v>1586</v>
      </c>
      <c r="C11" s="293" t="s">
        <v>66</v>
      </c>
      <c r="D11" s="298">
        <v>665</v>
      </c>
      <c r="E11" s="295"/>
    </row>
    <row r="12" spans="1:5" s="283" customFormat="1" ht="34" x14ac:dyDescent="0.2">
      <c r="A12" s="289"/>
      <c r="B12" s="297" t="s">
        <v>1587</v>
      </c>
      <c r="C12" s="293" t="s">
        <v>1588</v>
      </c>
      <c r="D12" s="298">
        <v>396</v>
      </c>
      <c r="E12" s="295"/>
    </row>
    <row r="13" spans="1:5" s="283" customFormat="1" ht="34" x14ac:dyDescent="0.2">
      <c r="A13" s="289"/>
      <c r="B13" s="297" t="s">
        <v>1589</v>
      </c>
      <c r="C13" s="293" t="s">
        <v>1590</v>
      </c>
      <c r="D13" s="298">
        <v>115</v>
      </c>
      <c r="E13" s="295"/>
    </row>
    <row r="14" spans="1:5" s="283" customFormat="1" ht="51" x14ac:dyDescent="0.2">
      <c r="A14" s="289"/>
      <c r="B14" s="297" t="s">
        <v>1591</v>
      </c>
      <c r="C14" s="293" t="s">
        <v>1592</v>
      </c>
      <c r="D14" s="294">
        <v>41</v>
      </c>
      <c r="E14" s="295"/>
    </row>
    <row r="15" spans="1:5" s="283" customFormat="1" ht="31" customHeight="1" x14ac:dyDescent="0.2">
      <c r="A15" s="289"/>
      <c r="B15" s="297" t="s">
        <v>1593</v>
      </c>
      <c r="C15" s="297" t="s">
        <v>66</v>
      </c>
      <c r="D15" s="299">
        <v>3</v>
      </c>
      <c r="E15" s="295" t="s">
        <v>1594</v>
      </c>
    </row>
    <row r="16" spans="1:5" s="283" customFormat="1" ht="17" x14ac:dyDescent="0.2">
      <c r="A16" s="300" t="s">
        <v>1595</v>
      </c>
      <c r="B16" s="297" t="s">
        <v>1596</v>
      </c>
      <c r="C16" s="293" t="s">
        <v>1597</v>
      </c>
      <c r="D16" s="298">
        <v>896</v>
      </c>
      <c r="E16" s="295"/>
    </row>
    <row r="17" spans="1:5" s="283" customFormat="1" ht="21" customHeight="1" x14ac:dyDescent="0.2">
      <c r="A17" s="300" t="s">
        <v>1598</v>
      </c>
      <c r="B17" s="297" t="s">
        <v>1599</v>
      </c>
      <c r="C17" s="293" t="s">
        <v>1600</v>
      </c>
      <c r="D17" s="298">
        <v>621</v>
      </c>
      <c r="E17" s="295"/>
    </row>
    <row r="18" spans="1:5" s="283" customFormat="1" ht="17" x14ac:dyDescent="0.2">
      <c r="A18" s="289"/>
      <c r="B18" s="300" t="s">
        <v>1601</v>
      </c>
      <c r="C18" s="293" t="s">
        <v>1602</v>
      </c>
      <c r="D18" s="298">
        <v>444</v>
      </c>
      <c r="E18" s="295"/>
    </row>
    <row r="19" spans="1:5" s="283" customFormat="1" ht="34" x14ac:dyDescent="0.2">
      <c r="A19" s="289"/>
      <c r="B19" s="301"/>
      <c r="C19" s="293" t="s">
        <v>1603</v>
      </c>
      <c r="D19" s="299">
        <v>3</v>
      </c>
      <c r="E19" s="295"/>
    </row>
    <row r="20" spans="1:5" s="283" customFormat="1" ht="22" customHeight="1" x14ac:dyDescent="0.2">
      <c r="A20" s="297" t="s">
        <v>1604</v>
      </c>
      <c r="B20" s="297" t="s">
        <v>1605</v>
      </c>
      <c r="C20" s="297" t="s">
        <v>1606</v>
      </c>
      <c r="D20" s="298">
        <v>288</v>
      </c>
      <c r="E20" s="295"/>
    </row>
    <row r="21" spans="1:5" s="283" customFormat="1" ht="17" x14ac:dyDescent="0.2">
      <c r="A21" s="297" t="s">
        <v>1607</v>
      </c>
      <c r="B21" s="297" t="s">
        <v>1608</v>
      </c>
      <c r="C21" s="293" t="s">
        <v>1609</v>
      </c>
      <c r="D21" s="298">
        <v>271</v>
      </c>
      <c r="E21" s="295"/>
    </row>
    <row r="22" spans="1:5" s="283" customFormat="1" ht="17" x14ac:dyDescent="0.2">
      <c r="A22" s="300" t="s">
        <v>1610</v>
      </c>
      <c r="B22" s="297" t="s">
        <v>1611</v>
      </c>
      <c r="C22" s="293" t="s">
        <v>1612</v>
      </c>
      <c r="D22" s="294">
        <v>91</v>
      </c>
      <c r="E22" s="295"/>
    </row>
    <row r="23" spans="1:5" s="283" customFormat="1" ht="20" customHeight="1" x14ac:dyDescent="0.2">
      <c r="A23" s="301"/>
      <c r="B23" s="297" t="s">
        <v>1613</v>
      </c>
      <c r="C23" s="297" t="s">
        <v>1614</v>
      </c>
      <c r="D23" s="294">
        <v>27</v>
      </c>
      <c r="E23" s="295"/>
    </row>
    <row r="24" spans="1:5" s="283" customFormat="1" ht="17" x14ac:dyDescent="0.2">
      <c r="A24" s="300" t="s">
        <v>1615</v>
      </c>
      <c r="B24" s="297" t="s">
        <v>1616</v>
      </c>
      <c r="C24" s="293" t="s">
        <v>1617</v>
      </c>
      <c r="D24" s="299">
        <v>97</v>
      </c>
      <c r="E24" s="295"/>
    </row>
    <row r="25" spans="1:5" s="283" customFormat="1" ht="34" x14ac:dyDescent="0.2">
      <c r="A25" s="301"/>
      <c r="B25" s="297" t="s">
        <v>1618</v>
      </c>
      <c r="C25" s="293" t="s">
        <v>1619</v>
      </c>
      <c r="D25" s="299">
        <v>1</v>
      </c>
      <c r="E25" s="295"/>
    </row>
    <row r="26" spans="1:5" s="283" customFormat="1" ht="34" x14ac:dyDescent="0.2">
      <c r="A26" s="297" t="s">
        <v>1620</v>
      </c>
      <c r="B26" s="297" t="s">
        <v>1621</v>
      </c>
      <c r="C26" s="297" t="s">
        <v>1622</v>
      </c>
      <c r="D26" s="294">
        <v>23</v>
      </c>
      <c r="E26" s="295"/>
    </row>
    <row r="27" spans="1:5" s="283" customFormat="1" ht="17" x14ac:dyDescent="0.2">
      <c r="A27" s="297" t="s">
        <v>1623</v>
      </c>
      <c r="B27" s="297" t="s">
        <v>1624</v>
      </c>
      <c r="C27" s="297" t="s">
        <v>1625</v>
      </c>
      <c r="D27" s="294">
        <v>12</v>
      </c>
      <c r="E27" s="295"/>
    </row>
    <row r="28" spans="1:5" s="283" customFormat="1" ht="35" customHeight="1" x14ac:dyDescent="0.2">
      <c r="A28" s="297" t="s">
        <v>1626</v>
      </c>
      <c r="B28" s="297" t="s">
        <v>1627</v>
      </c>
      <c r="C28" s="293" t="s">
        <v>1583</v>
      </c>
      <c r="D28" s="299">
        <v>1</v>
      </c>
      <c r="E28" s="295"/>
    </row>
    <row r="29" spans="1:5" s="283" customFormat="1" ht="16" x14ac:dyDescent="0.2">
      <c r="A29" s="302" t="s">
        <v>1628</v>
      </c>
      <c r="B29" s="302"/>
      <c r="C29" s="302"/>
      <c r="D29" s="303">
        <v>6559</v>
      </c>
      <c r="E29" s="304"/>
    </row>
    <row r="30" spans="1:5" s="283" customFormat="1" ht="16" x14ac:dyDescent="0.2">
      <c r="A30" s="305"/>
      <c r="B30" s="305"/>
      <c r="C30" s="305"/>
      <c r="D30" s="305"/>
      <c r="E30" s="305"/>
    </row>
    <row r="31" spans="1:5" s="283" customFormat="1" ht="19" customHeight="1" thickBot="1" x14ac:dyDescent="0.25">
      <c r="A31" s="284" t="s">
        <v>1629</v>
      </c>
      <c r="B31" s="284"/>
      <c r="C31" s="284"/>
      <c r="D31" s="284"/>
      <c r="E31" s="284"/>
    </row>
    <row r="32" spans="1:5" s="283" customFormat="1" ht="19" customHeight="1" x14ac:dyDescent="0.2">
      <c r="A32" s="293" t="s">
        <v>1629</v>
      </c>
      <c r="B32" s="293" t="s">
        <v>1630</v>
      </c>
      <c r="C32" s="293" t="s">
        <v>1631</v>
      </c>
      <c r="D32" s="306">
        <v>576</v>
      </c>
      <c r="E32" s="295"/>
    </row>
    <row r="33" spans="1:5" s="283" customFormat="1" ht="16" x14ac:dyDescent="0.2">
      <c r="A33" s="302" t="s">
        <v>1632</v>
      </c>
      <c r="B33" s="302"/>
      <c r="C33" s="302"/>
      <c r="D33" s="307">
        <v>576</v>
      </c>
      <c r="E33" s="304"/>
    </row>
    <row r="34" spans="1:5" s="283" customFormat="1" ht="39" customHeight="1" thickBot="1" x14ac:dyDescent="0.25">
      <c r="A34" s="302" t="s">
        <v>1633</v>
      </c>
      <c r="B34" s="302"/>
      <c r="C34" s="302"/>
      <c r="D34" s="308">
        <v>7135</v>
      </c>
      <c r="E34" s="304"/>
    </row>
    <row r="35" spans="1:5" s="283" customFormat="1" ht="72" customHeight="1" x14ac:dyDescent="0.2">
      <c r="A35" s="309" t="s">
        <v>1634</v>
      </c>
      <c r="B35" s="310"/>
      <c r="C35" s="310"/>
      <c r="D35" s="310"/>
      <c r="E35" s="310"/>
    </row>
    <row r="36" spans="1:5" s="283" customFormat="1" ht="43" customHeight="1" x14ac:dyDescent="0.2">
      <c r="A36" s="311" t="s">
        <v>1635</v>
      </c>
      <c r="B36" s="311"/>
      <c r="C36" s="311"/>
      <c r="D36" s="311"/>
      <c r="E36" s="311"/>
    </row>
    <row r="37" spans="1:5" s="283" customFormat="1" ht="25" customHeight="1" thickBot="1" x14ac:dyDescent="0.25">
      <c r="A37" s="284" t="s">
        <v>1579</v>
      </c>
      <c r="B37" s="284"/>
      <c r="C37" s="284"/>
      <c r="D37" s="284"/>
      <c r="E37" s="284"/>
    </row>
    <row r="38" spans="1:5" s="283" customFormat="1" ht="17" x14ac:dyDescent="0.2">
      <c r="A38" s="293" t="s">
        <v>1580</v>
      </c>
      <c r="B38" s="293" t="s">
        <v>1636</v>
      </c>
      <c r="C38" s="293" t="s">
        <v>1637</v>
      </c>
      <c r="D38" s="312">
        <v>29</v>
      </c>
      <c r="E38" s="295"/>
    </row>
    <row r="39" spans="1:5" s="283" customFormat="1" ht="17" x14ac:dyDescent="0.2">
      <c r="A39" s="293" t="s">
        <v>1638</v>
      </c>
      <c r="B39" s="293" t="s">
        <v>1639</v>
      </c>
      <c r="C39" s="293" t="s">
        <v>1640</v>
      </c>
      <c r="D39" s="312">
        <v>3</v>
      </c>
      <c r="E39" s="295"/>
    </row>
    <row r="40" spans="1:5" s="283" customFormat="1" ht="17" x14ac:dyDescent="0.2">
      <c r="A40" s="293" t="s">
        <v>1641</v>
      </c>
      <c r="B40" s="293" t="s">
        <v>1642</v>
      </c>
      <c r="C40" s="293" t="s">
        <v>1643</v>
      </c>
      <c r="D40" s="312">
        <v>2</v>
      </c>
      <c r="E40" s="295"/>
    </row>
    <row r="41" spans="1:5" s="283" customFormat="1" ht="34" x14ac:dyDescent="0.2">
      <c r="A41" s="297" t="s">
        <v>1644</v>
      </c>
      <c r="B41" s="297" t="s">
        <v>1645</v>
      </c>
      <c r="C41" s="293" t="s">
        <v>1646</v>
      </c>
      <c r="D41" s="299">
        <v>1</v>
      </c>
      <c r="E41" s="295"/>
    </row>
    <row r="42" spans="1:5" ht="37" customHeight="1" thickBot="1" x14ac:dyDescent="0.25">
      <c r="A42" s="302" t="s">
        <v>1628</v>
      </c>
      <c r="B42" s="302"/>
      <c r="C42" s="302"/>
      <c r="D42" s="313">
        <v>35</v>
      </c>
      <c r="E42" s="304"/>
    </row>
    <row r="43" spans="1:5" ht="15" customHeight="1" x14ac:dyDescent="0.2">
      <c r="A43" s="309"/>
      <c r="B43" s="310"/>
      <c r="C43" s="310"/>
      <c r="D43" s="310"/>
      <c r="E43" s="310"/>
    </row>
    <row r="44" spans="1:5" ht="23" customHeight="1" thickBot="1" x14ac:dyDescent="0.25">
      <c r="A44" s="284" t="s">
        <v>1647</v>
      </c>
      <c r="B44" s="284"/>
      <c r="C44" s="284"/>
      <c r="D44" s="284"/>
      <c r="E44" s="284"/>
    </row>
    <row r="45" spans="1:5" ht="42" customHeight="1" x14ac:dyDescent="0.2">
      <c r="A45" s="300" t="s">
        <v>1648</v>
      </c>
      <c r="B45" s="297" t="s">
        <v>1649</v>
      </c>
      <c r="C45" s="297" t="s">
        <v>1650</v>
      </c>
      <c r="D45" s="299">
        <v>4</v>
      </c>
      <c r="E45" s="314"/>
    </row>
    <row r="46" spans="1:5" ht="19" customHeight="1" x14ac:dyDescent="0.2">
      <c r="A46" s="296"/>
      <c r="B46" s="293" t="s">
        <v>1651</v>
      </c>
      <c r="C46" s="315"/>
      <c r="D46" s="312">
        <v>1</v>
      </c>
      <c r="E46" s="295"/>
    </row>
    <row r="47" spans="1:5" ht="34" x14ac:dyDescent="0.2">
      <c r="A47" s="293" t="s">
        <v>1652</v>
      </c>
      <c r="B47" s="293" t="s">
        <v>1653</v>
      </c>
      <c r="C47" s="293" t="s">
        <v>1654</v>
      </c>
      <c r="D47" s="312">
        <v>2</v>
      </c>
      <c r="E47" s="295"/>
    </row>
    <row r="48" spans="1:5" ht="15" customHeight="1" x14ac:dyDescent="0.2">
      <c r="A48" s="293" t="s">
        <v>1655</v>
      </c>
      <c r="B48" s="293" t="s">
        <v>1656</v>
      </c>
      <c r="C48" s="315"/>
      <c r="D48" s="312">
        <v>2</v>
      </c>
      <c r="E48" s="295"/>
    </row>
    <row r="49" spans="1:5" ht="15" customHeight="1" x14ac:dyDescent="0.2">
      <c r="A49" s="293" t="s">
        <v>1657</v>
      </c>
      <c r="B49" s="293" t="s">
        <v>1658</v>
      </c>
      <c r="C49" s="315"/>
      <c r="D49" s="312">
        <v>1</v>
      </c>
      <c r="E49" s="295"/>
    </row>
    <row r="50" spans="1:5" ht="15" customHeight="1" x14ac:dyDescent="0.2">
      <c r="A50" s="293" t="s">
        <v>1659</v>
      </c>
      <c r="B50" s="293" t="s">
        <v>1660</v>
      </c>
      <c r="C50" s="315"/>
      <c r="D50" s="312">
        <v>1</v>
      </c>
      <c r="E50" s="295"/>
    </row>
    <row r="51" spans="1:5" ht="15" customHeight="1" x14ac:dyDescent="0.2">
      <c r="A51" s="293" t="s">
        <v>1661</v>
      </c>
      <c r="B51" s="293" t="s">
        <v>1662</v>
      </c>
      <c r="C51" s="315"/>
      <c r="D51" s="312">
        <v>1</v>
      </c>
      <c r="E51" s="295"/>
    </row>
    <row r="52" spans="1:5" ht="15" customHeight="1" x14ac:dyDescent="0.2">
      <c r="A52" s="302" t="s">
        <v>1663</v>
      </c>
      <c r="B52" s="302"/>
      <c r="C52" s="302"/>
      <c r="D52" s="313">
        <v>12</v>
      </c>
      <c r="E52" s="304"/>
    </row>
    <row r="53" spans="1:5" ht="15" customHeight="1" x14ac:dyDescent="0.2">
      <c r="A53" s="316"/>
      <c r="B53" s="316"/>
      <c r="C53" s="316"/>
      <c r="D53" s="316"/>
      <c r="E53" s="316"/>
    </row>
    <row r="54" spans="1:5" ht="39" customHeight="1" thickBot="1" x14ac:dyDescent="0.25">
      <c r="A54" s="317" t="s">
        <v>1664</v>
      </c>
      <c r="B54" s="317"/>
      <c r="C54" s="317"/>
      <c r="D54" s="318">
        <v>47</v>
      </c>
      <c r="E54" s="319"/>
    </row>
    <row r="55" spans="1:5" ht="26" customHeight="1" x14ac:dyDescent="0.2">
      <c r="A55" s="309" t="s">
        <v>1665</v>
      </c>
      <c r="B55" s="310"/>
      <c r="C55" s="310"/>
      <c r="D55" s="310"/>
      <c r="E55" s="310"/>
    </row>
  </sheetData>
  <mergeCells count="17">
    <mergeCell ref="A44:E44"/>
    <mergeCell ref="A52:C52"/>
    <mergeCell ref="A53:E53"/>
    <mergeCell ref="A54:C54"/>
    <mergeCell ref="A55:E55"/>
    <mergeCell ref="A34:C34"/>
    <mergeCell ref="A35:E35"/>
    <mergeCell ref="A36:E36"/>
    <mergeCell ref="A37:E37"/>
    <mergeCell ref="A42:C42"/>
    <mergeCell ref="A43:E43"/>
    <mergeCell ref="A5:E5"/>
    <mergeCell ref="A6:E6"/>
    <mergeCell ref="A29:C29"/>
    <mergeCell ref="A30:E30"/>
    <mergeCell ref="A31:E31"/>
    <mergeCell ref="A33:C33"/>
  </mergeCells>
  <pageMargins left="0.75" right="0.75" top="1" bottom="1" header="0.5" footer="0.5"/>
  <pageSetup paperSize="9" orientation="portrait" horizontalDpi="4294967292" verticalDpi="429496729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D3D32-AEF6-D54A-9249-60B06E59657B}">
  <dimension ref="A1:J23"/>
  <sheetViews>
    <sheetView showGridLines="0" zoomScaleNormal="100" workbookViewId="0"/>
  </sheetViews>
  <sheetFormatPr baseColWidth="10" defaultColWidth="10.6640625" defaultRowHeight="15" customHeight="1" x14ac:dyDescent="0.2"/>
  <cols>
    <col min="1" max="1" width="45.5" style="3" customWidth="1"/>
    <col min="2" max="3" width="14" style="2" customWidth="1"/>
    <col min="4" max="205" width="14" style="3" customWidth="1"/>
    <col min="206" max="16384" width="10.6640625" style="3"/>
  </cols>
  <sheetData>
    <row r="1" spans="1:3" ht="15" customHeight="1" x14ac:dyDescent="0.2">
      <c r="A1" s="35" t="str">
        <f>HYPERLINK("#'Index'!A1","Back to index")</f>
        <v>Back to index</v>
      </c>
    </row>
    <row r="2" spans="1:3" ht="45" customHeight="1" x14ac:dyDescent="0.25">
      <c r="A2" s="4" t="s">
        <v>21</v>
      </c>
    </row>
    <row r="3" spans="1:3" ht="21" customHeight="1" x14ac:dyDescent="0.2">
      <c r="A3" s="5" t="s">
        <v>698</v>
      </c>
      <c r="B3" s="6"/>
      <c r="C3" s="7"/>
    </row>
    <row r="4" spans="1:3" ht="16" x14ac:dyDescent="0.2">
      <c r="A4" s="47"/>
      <c r="C4" s="113"/>
    </row>
    <row r="5" spans="1:3" s="74" customFormat="1" ht="18" thickBot="1" x14ac:dyDescent="0.25">
      <c r="A5" s="33" t="s">
        <v>699</v>
      </c>
      <c r="B5" s="77" t="s">
        <v>700</v>
      </c>
      <c r="C5" s="32" t="s">
        <v>701</v>
      </c>
    </row>
    <row r="6" spans="1:3" s="74" customFormat="1" ht="16" x14ac:dyDescent="0.2">
      <c r="A6" s="115"/>
      <c r="B6" s="78"/>
      <c r="C6" s="116"/>
    </row>
    <row r="7" spans="1:3" s="74" customFormat="1" ht="17" x14ac:dyDescent="0.2">
      <c r="A7" s="18" t="s">
        <v>702</v>
      </c>
      <c r="B7" s="118" t="s">
        <v>703</v>
      </c>
      <c r="C7" s="17" t="s">
        <v>704</v>
      </c>
    </row>
    <row r="8" spans="1:3" s="74" customFormat="1" ht="17" x14ac:dyDescent="0.2">
      <c r="A8" s="20" t="s">
        <v>705</v>
      </c>
      <c r="B8" s="81" t="s">
        <v>706</v>
      </c>
      <c r="C8" s="21" t="s">
        <v>707</v>
      </c>
    </row>
    <row r="9" spans="1:3" s="74" customFormat="1" ht="17" x14ac:dyDescent="0.2">
      <c r="A9" s="20" t="s">
        <v>708</v>
      </c>
      <c r="B9" s="81" t="s">
        <v>709</v>
      </c>
      <c r="C9" s="21" t="s">
        <v>710</v>
      </c>
    </row>
    <row r="10" spans="1:3" s="74" customFormat="1" ht="34" x14ac:dyDescent="0.2">
      <c r="A10" s="20" t="s">
        <v>711</v>
      </c>
      <c r="B10" s="81" t="s">
        <v>712</v>
      </c>
      <c r="C10" s="21" t="s">
        <v>713</v>
      </c>
    </row>
    <row r="11" spans="1:3" s="74" customFormat="1" ht="34" x14ac:dyDescent="0.2">
      <c r="A11" s="20" t="s">
        <v>714</v>
      </c>
      <c r="B11" s="81" t="s">
        <v>715</v>
      </c>
      <c r="C11" s="21" t="s">
        <v>716</v>
      </c>
    </row>
    <row r="12" spans="1:3" s="74" customFormat="1" ht="32" customHeight="1" x14ac:dyDescent="0.2">
      <c r="A12" s="20" t="s">
        <v>717</v>
      </c>
      <c r="B12" s="81" t="s">
        <v>718</v>
      </c>
      <c r="C12" s="21" t="s">
        <v>719</v>
      </c>
    </row>
    <row r="13" spans="1:3" s="74" customFormat="1" ht="34" x14ac:dyDescent="0.2">
      <c r="A13" s="82" t="s">
        <v>720</v>
      </c>
      <c r="B13" s="90" t="s">
        <v>721</v>
      </c>
      <c r="C13" s="72" t="s">
        <v>722</v>
      </c>
    </row>
    <row r="14" spans="1:3" s="74" customFormat="1" ht="16" x14ac:dyDescent="0.2">
      <c r="A14" s="152"/>
      <c r="B14" s="153"/>
      <c r="C14" s="152"/>
    </row>
    <row r="15" spans="1:3" s="74" customFormat="1" ht="17" x14ac:dyDescent="0.2">
      <c r="A15" s="18" t="s">
        <v>723</v>
      </c>
      <c r="B15" s="118" t="s">
        <v>724</v>
      </c>
      <c r="C15" s="17" t="s">
        <v>725</v>
      </c>
    </row>
    <row r="16" spans="1:3" s="74" customFormat="1" ht="17" x14ac:dyDescent="0.2">
      <c r="A16" s="18" t="s">
        <v>726</v>
      </c>
      <c r="B16" s="118" t="s">
        <v>727</v>
      </c>
      <c r="C16" s="17" t="s">
        <v>728</v>
      </c>
    </row>
    <row r="17" spans="1:10" s="74" customFormat="1" ht="34" x14ac:dyDescent="0.2">
      <c r="A17" s="82" t="s">
        <v>729</v>
      </c>
      <c r="B17" s="154" t="s">
        <v>730</v>
      </c>
      <c r="C17" s="155" t="s">
        <v>731</v>
      </c>
    </row>
    <row r="18" spans="1:10" s="74" customFormat="1" ht="31" customHeight="1" x14ac:dyDescent="0.2">
      <c r="A18" s="20" t="s">
        <v>732</v>
      </c>
      <c r="B18" s="118" t="s">
        <v>303</v>
      </c>
      <c r="C18" s="17" t="s">
        <v>733</v>
      </c>
    </row>
    <row r="19" spans="1:10" s="74" customFormat="1" ht="17" x14ac:dyDescent="0.2">
      <c r="A19" s="20" t="s">
        <v>734</v>
      </c>
      <c r="B19" s="81" t="s">
        <v>735</v>
      </c>
      <c r="C19" s="21" t="s">
        <v>727</v>
      </c>
    </row>
    <row r="20" spans="1:10" s="74" customFormat="1" ht="34" x14ac:dyDescent="0.2">
      <c r="A20" s="82" t="s">
        <v>736</v>
      </c>
      <c r="B20" s="90" t="s">
        <v>737</v>
      </c>
      <c r="C20" s="72" t="s">
        <v>738</v>
      </c>
    </row>
    <row r="21" spans="1:10" ht="16" x14ac:dyDescent="0.2">
      <c r="A21" s="152"/>
      <c r="B21" s="153"/>
      <c r="C21" s="152"/>
    </row>
    <row r="22" spans="1:10" ht="40" customHeight="1" thickBot="1" x14ac:dyDescent="0.25">
      <c r="A22" s="31" t="s">
        <v>739</v>
      </c>
      <c r="B22" s="156" t="s">
        <v>740</v>
      </c>
      <c r="C22" s="66" t="s">
        <v>741</v>
      </c>
      <c r="D22" s="157"/>
      <c r="E22" s="157"/>
      <c r="F22" s="157"/>
      <c r="G22" s="157"/>
      <c r="H22" s="157"/>
      <c r="I22" s="157"/>
      <c r="J22" s="157"/>
    </row>
    <row r="23" spans="1:10" ht="23" customHeight="1" x14ac:dyDescent="0.2">
      <c r="A23" s="140" t="s">
        <v>742</v>
      </c>
      <c r="B23" s="140"/>
      <c r="C23" s="140"/>
    </row>
  </sheetData>
  <mergeCells count="1">
    <mergeCell ref="A23:C23"/>
  </mergeCells>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CBB1E-7512-734A-B965-110A1E8D14ED}">
  <dimension ref="A1:B15"/>
  <sheetViews>
    <sheetView showGridLines="0" zoomScaleNormal="100" workbookViewId="0"/>
  </sheetViews>
  <sheetFormatPr baseColWidth="10" defaultColWidth="10.6640625" defaultRowHeight="15" customHeight="1" x14ac:dyDescent="0.2"/>
  <cols>
    <col min="1" max="1" width="25.6640625" style="3" customWidth="1"/>
    <col min="2" max="2" width="51.5" style="2" customWidth="1"/>
    <col min="3" max="16384" width="10.6640625" style="3"/>
  </cols>
  <sheetData>
    <row r="1" spans="1:2" ht="15" customHeight="1" x14ac:dyDescent="0.2">
      <c r="A1" s="35" t="str">
        <f>HYPERLINK("#'Index'!A1","Back to index")</f>
        <v>Back to index</v>
      </c>
    </row>
    <row r="2" spans="1:2" ht="45" customHeight="1" x14ac:dyDescent="0.25">
      <c r="A2" s="4" t="s">
        <v>21</v>
      </c>
    </row>
    <row r="3" spans="1:2" ht="21" customHeight="1" x14ac:dyDescent="0.2">
      <c r="A3" s="36" t="s">
        <v>39</v>
      </c>
    </row>
    <row r="4" spans="1:2" s="12" customFormat="1" ht="19" customHeight="1" x14ac:dyDescent="0.2"/>
    <row r="5" spans="1:2" s="19" customFormat="1" ht="32" customHeight="1" thickBot="1" x14ac:dyDescent="0.25">
      <c r="A5" s="33" t="s">
        <v>40</v>
      </c>
      <c r="B5" s="37" t="s">
        <v>41</v>
      </c>
    </row>
    <row r="6" spans="1:2" s="12" customFormat="1" ht="5" customHeight="1" x14ac:dyDescent="0.2">
      <c r="A6" s="38"/>
      <c r="B6" s="39"/>
    </row>
    <row r="7" spans="1:2" s="12" customFormat="1" ht="35" customHeight="1" x14ac:dyDescent="0.2">
      <c r="A7" s="40" t="s">
        <v>42</v>
      </c>
      <c r="B7" s="41" t="s">
        <v>43</v>
      </c>
    </row>
    <row r="8" spans="1:2" s="12" customFormat="1" ht="38" customHeight="1" x14ac:dyDescent="0.2">
      <c r="A8" s="42" t="s">
        <v>44</v>
      </c>
      <c r="B8" s="43" t="s">
        <v>45</v>
      </c>
    </row>
    <row r="9" spans="1:2" s="12" customFormat="1" ht="53" customHeight="1" x14ac:dyDescent="0.2">
      <c r="A9" s="42" t="s">
        <v>46</v>
      </c>
      <c r="B9" s="43" t="s">
        <v>47</v>
      </c>
    </row>
    <row r="10" spans="1:2" s="12" customFormat="1" ht="34" x14ac:dyDescent="0.2">
      <c r="A10" s="42" t="s">
        <v>48</v>
      </c>
      <c r="B10" s="43" t="s">
        <v>49</v>
      </c>
    </row>
    <row r="11" spans="1:2" s="12" customFormat="1" ht="51" x14ac:dyDescent="0.2">
      <c r="A11" s="42" t="s">
        <v>50</v>
      </c>
      <c r="B11" s="43" t="s">
        <v>51</v>
      </c>
    </row>
    <row r="12" spans="1:2" ht="53" customHeight="1" x14ac:dyDescent="0.2">
      <c r="A12" s="120" t="s">
        <v>52</v>
      </c>
      <c r="B12" s="43" t="s">
        <v>53</v>
      </c>
    </row>
    <row r="13" spans="1:2" ht="37" customHeight="1" x14ac:dyDescent="0.2">
      <c r="A13" s="121"/>
      <c r="B13" s="43" t="s">
        <v>54</v>
      </c>
    </row>
    <row r="14" spans="1:2" ht="57" customHeight="1" x14ac:dyDescent="0.2">
      <c r="A14" s="122"/>
      <c r="B14" s="44" t="s">
        <v>55</v>
      </c>
    </row>
    <row r="15" spans="1:2" ht="37" customHeight="1" thickBot="1" x14ac:dyDescent="0.25">
      <c r="A15" s="45" t="s">
        <v>56</v>
      </c>
      <c r="B15" s="46" t="s">
        <v>57</v>
      </c>
    </row>
  </sheetData>
  <mergeCells count="1">
    <mergeCell ref="A12:A14"/>
  </mergeCells>
  <pageMargins left="0.75" right="0.75" top="1" bottom="1" header="0.5" footer="0.5"/>
  <pageSetup paperSize="9" orientation="portrait" horizontalDpi="4294967292" verticalDpi="429496729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59076-5EF6-2C40-8FE3-00856F19C3FF}">
  <dimension ref="A1:F15"/>
  <sheetViews>
    <sheetView showGridLines="0" zoomScaleNormal="100" workbookViewId="0"/>
  </sheetViews>
  <sheetFormatPr baseColWidth="10" defaultColWidth="10.6640625" defaultRowHeight="15" customHeight="1" x14ac:dyDescent="0.2"/>
  <cols>
    <col min="1" max="1" width="45.5" style="3" customWidth="1"/>
    <col min="2" max="5" width="14" style="2" customWidth="1"/>
    <col min="6" max="207" width="14" style="3" customWidth="1"/>
    <col min="208" max="16384" width="10.6640625" style="3"/>
  </cols>
  <sheetData>
    <row r="1" spans="1:6" ht="15" customHeight="1" x14ac:dyDescent="0.2">
      <c r="A1" s="35" t="str">
        <f>HYPERLINK("#'Index'!A1","Back to index")</f>
        <v>Back to index</v>
      </c>
    </row>
    <row r="2" spans="1:6" ht="45" customHeight="1" x14ac:dyDescent="0.25">
      <c r="A2" s="4" t="s">
        <v>21</v>
      </c>
    </row>
    <row r="3" spans="1:6" ht="21" customHeight="1" x14ac:dyDescent="0.2">
      <c r="A3" s="5" t="s">
        <v>398</v>
      </c>
      <c r="B3" s="6"/>
      <c r="C3" s="7"/>
      <c r="D3" s="7"/>
      <c r="E3" s="7"/>
    </row>
    <row r="4" spans="1:6" ht="16" x14ac:dyDescent="0.2">
      <c r="A4" s="47"/>
      <c r="E4" s="113"/>
    </row>
    <row r="5" spans="1:6" s="74" customFormat="1" ht="18" thickBot="1" x14ac:dyDescent="0.25">
      <c r="A5" s="33"/>
      <c r="B5" s="77" t="s">
        <v>128</v>
      </c>
      <c r="C5" s="32" t="s">
        <v>119</v>
      </c>
      <c r="D5" s="32" t="s">
        <v>294</v>
      </c>
      <c r="E5" s="32" t="s">
        <v>295</v>
      </c>
      <c r="F5" s="32" t="s">
        <v>743</v>
      </c>
    </row>
    <row r="6" spans="1:6" s="74" customFormat="1" ht="24" customHeight="1" x14ac:dyDescent="0.2">
      <c r="A6" s="20" t="s">
        <v>744</v>
      </c>
      <c r="B6" s="78" t="s">
        <v>490</v>
      </c>
      <c r="C6" s="21" t="s">
        <v>491</v>
      </c>
      <c r="D6" s="21" t="s">
        <v>492</v>
      </c>
      <c r="E6" s="21" t="s">
        <v>542</v>
      </c>
      <c r="F6" s="21" t="s">
        <v>745</v>
      </c>
    </row>
    <row r="7" spans="1:6" s="74" customFormat="1" ht="26" customHeight="1" thickBot="1" x14ac:dyDescent="0.25">
      <c r="A7" s="20" t="s">
        <v>493</v>
      </c>
      <c r="B7" s="81" t="s">
        <v>494</v>
      </c>
      <c r="C7" s="21" t="s">
        <v>495</v>
      </c>
      <c r="D7" s="21" t="s">
        <v>496</v>
      </c>
      <c r="E7" s="21" t="s">
        <v>746</v>
      </c>
      <c r="F7" s="21" t="s">
        <v>747</v>
      </c>
    </row>
    <row r="8" spans="1:6" ht="129" customHeight="1" x14ac:dyDescent="0.2">
      <c r="A8" s="123" t="s">
        <v>748</v>
      </c>
      <c r="B8" s="123"/>
      <c r="C8" s="123"/>
      <c r="D8" s="123"/>
      <c r="E8" s="123"/>
      <c r="F8" s="123"/>
    </row>
    <row r="9" spans="1:6" ht="15" customHeight="1" x14ac:dyDescent="0.2">
      <c r="F9" s="2"/>
    </row>
    <row r="10" spans="1:6" ht="15" customHeight="1" x14ac:dyDescent="0.2">
      <c r="F10" s="2"/>
    </row>
    <row r="11" spans="1:6" ht="15" customHeight="1" x14ac:dyDescent="0.2">
      <c r="F11" s="2"/>
    </row>
    <row r="12" spans="1:6" ht="15" customHeight="1" x14ac:dyDescent="0.2">
      <c r="F12" s="2"/>
    </row>
    <row r="13" spans="1:6" ht="15" customHeight="1" x14ac:dyDescent="0.2">
      <c r="F13" s="2"/>
    </row>
    <row r="14" spans="1:6" ht="15" customHeight="1" x14ac:dyDescent="0.2">
      <c r="F14" s="2"/>
    </row>
    <row r="15" spans="1:6" ht="15" customHeight="1" x14ac:dyDescent="0.2">
      <c r="F15" s="2"/>
    </row>
  </sheetData>
  <mergeCells count="1">
    <mergeCell ref="A8:F8"/>
  </mergeCells>
  <pageMargins left="0.75" right="0.75" top="1" bottom="1" header="0.5" footer="0.5"/>
  <pageSetup paperSize="9" orientation="portrait" horizontalDpi="4294967292" verticalDpi="429496729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13ED4-1807-364E-934C-6C047C48F83D}">
  <dimension ref="A1:H33"/>
  <sheetViews>
    <sheetView showGridLines="0" zoomScaleNormal="100" workbookViewId="0"/>
  </sheetViews>
  <sheetFormatPr baseColWidth="10" defaultColWidth="10.6640625" defaultRowHeight="15" customHeight="1" x14ac:dyDescent="0.2"/>
  <cols>
    <col min="1" max="1" width="45.5" style="3" customWidth="1"/>
    <col min="2" max="4" width="15.5" style="2" customWidth="1"/>
    <col min="5" max="7" width="15.5" style="3" customWidth="1"/>
    <col min="8" max="205" width="14" style="3" customWidth="1"/>
    <col min="206" max="16384" width="10.6640625" style="3"/>
  </cols>
  <sheetData>
    <row r="1" spans="1:7" ht="15" customHeight="1" x14ac:dyDescent="0.2">
      <c r="A1" s="35" t="str">
        <f>HYPERLINK("#'Index'!A1","Back to index")</f>
        <v>Back to index</v>
      </c>
    </row>
    <row r="2" spans="1:7" ht="45" customHeight="1" x14ac:dyDescent="0.25">
      <c r="A2" s="4" t="s">
        <v>21</v>
      </c>
    </row>
    <row r="3" spans="1:7" ht="21" customHeight="1" x14ac:dyDescent="0.2">
      <c r="A3" s="5" t="s">
        <v>749</v>
      </c>
      <c r="B3" s="6"/>
      <c r="C3" s="6"/>
      <c r="D3" s="7"/>
    </row>
    <row r="4" spans="1:7" ht="16" x14ac:dyDescent="0.2">
      <c r="A4" s="8"/>
      <c r="B4" s="6"/>
      <c r="C4" s="6"/>
      <c r="D4" s="9"/>
    </row>
    <row r="5" spans="1:7" ht="16" customHeight="1" thickBot="1" x14ac:dyDescent="0.25">
      <c r="A5" s="158"/>
      <c r="B5" s="159" t="s">
        <v>750</v>
      </c>
      <c r="C5" s="159"/>
      <c r="D5" s="159"/>
      <c r="E5" s="125" t="s">
        <v>751</v>
      </c>
      <c r="F5" s="125"/>
      <c r="G5" s="125"/>
    </row>
    <row r="6" spans="1:7" ht="16" x14ac:dyDescent="0.2">
      <c r="A6" s="160"/>
      <c r="B6" s="161"/>
      <c r="C6" s="161"/>
      <c r="D6" s="161"/>
      <c r="E6" s="161"/>
      <c r="F6" s="161"/>
      <c r="G6" s="161"/>
    </row>
    <row r="7" spans="1:7" ht="16" x14ac:dyDescent="0.2">
      <c r="A7" s="160"/>
      <c r="B7" s="162"/>
      <c r="C7" s="162"/>
      <c r="D7" s="162"/>
      <c r="E7" s="162"/>
      <c r="F7" s="162"/>
      <c r="G7" s="162"/>
    </row>
    <row r="8" spans="1:7" ht="35" thickBot="1" x14ac:dyDescent="0.25">
      <c r="A8" s="160"/>
      <c r="B8" s="162"/>
      <c r="C8" s="163" t="s">
        <v>752</v>
      </c>
      <c r="D8" s="162"/>
      <c r="E8" s="162"/>
      <c r="F8" s="109" t="s">
        <v>752</v>
      </c>
    </row>
    <row r="9" spans="1:7" ht="16" x14ac:dyDescent="0.2">
      <c r="A9" s="160"/>
      <c r="B9" s="162"/>
      <c r="C9" s="162"/>
      <c r="D9" s="162"/>
      <c r="E9" s="162"/>
      <c r="F9" s="162"/>
      <c r="G9" s="162"/>
    </row>
    <row r="10" spans="1:7" s="74" customFormat="1" ht="52" thickBot="1" x14ac:dyDescent="0.25">
      <c r="A10" s="164" t="s">
        <v>699</v>
      </c>
      <c r="B10" s="77" t="s">
        <v>753</v>
      </c>
      <c r="C10" s="77" t="s">
        <v>754</v>
      </c>
      <c r="D10" s="77" t="s">
        <v>755</v>
      </c>
      <c r="E10" s="32" t="s">
        <v>753</v>
      </c>
      <c r="F10" s="32" t="s">
        <v>754</v>
      </c>
      <c r="G10" s="32" t="s">
        <v>755</v>
      </c>
    </row>
    <row r="11" spans="1:7" s="74" customFormat="1" ht="16" x14ac:dyDescent="0.2">
      <c r="A11" s="115"/>
      <c r="B11" s="78"/>
      <c r="C11" s="78"/>
      <c r="D11" s="78"/>
      <c r="E11" s="165"/>
      <c r="F11" s="165"/>
      <c r="G11" s="165"/>
    </row>
    <row r="12" spans="1:7" s="74" customFormat="1" ht="17" x14ac:dyDescent="0.2">
      <c r="A12" s="16" t="s">
        <v>756</v>
      </c>
      <c r="B12" s="154" t="s">
        <v>757</v>
      </c>
      <c r="C12" s="154" t="s">
        <v>758</v>
      </c>
      <c r="D12" s="154" t="s">
        <v>757</v>
      </c>
      <c r="E12" s="155" t="s">
        <v>759</v>
      </c>
      <c r="F12" s="155" t="s">
        <v>124</v>
      </c>
      <c r="G12" s="155" t="s">
        <v>759</v>
      </c>
    </row>
    <row r="13" spans="1:7" s="74" customFormat="1" ht="34" x14ac:dyDescent="0.2">
      <c r="A13" s="20" t="s">
        <v>760</v>
      </c>
      <c r="B13" s="118" t="s">
        <v>761</v>
      </c>
      <c r="C13" s="118" t="s">
        <v>762</v>
      </c>
      <c r="D13" s="118" t="s">
        <v>763</v>
      </c>
      <c r="E13" s="21" t="s">
        <v>764</v>
      </c>
      <c r="F13" s="21" t="s">
        <v>765</v>
      </c>
      <c r="G13" s="21" t="s">
        <v>735</v>
      </c>
    </row>
    <row r="14" spans="1:7" s="74" customFormat="1" ht="17" x14ac:dyDescent="0.2">
      <c r="A14" s="20" t="s">
        <v>766</v>
      </c>
      <c r="B14" s="118" t="s">
        <v>767</v>
      </c>
      <c r="C14" s="118" t="s">
        <v>758</v>
      </c>
      <c r="D14" s="118" t="s">
        <v>767</v>
      </c>
      <c r="E14" s="21" t="s">
        <v>768</v>
      </c>
      <c r="F14" s="21" t="s">
        <v>769</v>
      </c>
      <c r="G14" s="21" t="s">
        <v>768</v>
      </c>
    </row>
    <row r="15" spans="1:7" s="74" customFormat="1" ht="17" x14ac:dyDescent="0.2">
      <c r="A15" s="20" t="s">
        <v>770</v>
      </c>
      <c r="B15" s="118" t="s">
        <v>771</v>
      </c>
      <c r="C15" s="118" t="s">
        <v>758</v>
      </c>
      <c r="D15" s="118" t="s">
        <v>771</v>
      </c>
      <c r="E15" s="21" t="s">
        <v>772</v>
      </c>
      <c r="F15" s="21" t="s">
        <v>769</v>
      </c>
      <c r="G15" s="21" t="s">
        <v>772</v>
      </c>
    </row>
    <row r="16" spans="1:7" s="74" customFormat="1" ht="17" x14ac:dyDescent="0.2">
      <c r="A16" s="20" t="s">
        <v>773</v>
      </c>
      <c r="B16" s="118" t="s">
        <v>774</v>
      </c>
      <c r="C16" s="118" t="s">
        <v>775</v>
      </c>
      <c r="D16" s="118" t="s">
        <v>776</v>
      </c>
      <c r="E16" s="21" t="s">
        <v>777</v>
      </c>
      <c r="F16" s="21" t="s">
        <v>778</v>
      </c>
      <c r="G16" s="21" t="s">
        <v>779</v>
      </c>
    </row>
    <row r="17" spans="1:8" s="74" customFormat="1" ht="17" x14ac:dyDescent="0.2">
      <c r="A17" s="82" t="s">
        <v>780</v>
      </c>
      <c r="B17" s="154" t="s">
        <v>781</v>
      </c>
      <c r="C17" s="154" t="s">
        <v>782</v>
      </c>
      <c r="D17" s="154" t="s">
        <v>783</v>
      </c>
      <c r="E17" s="72" t="s">
        <v>784</v>
      </c>
      <c r="F17" s="72" t="s">
        <v>785</v>
      </c>
      <c r="G17" s="72" t="s">
        <v>786</v>
      </c>
    </row>
    <row r="18" spans="1:8" s="74" customFormat="1" ht="16" x14ac:dyDescent="0.2">
      <c r="A18" s="27"/>
      <c r="B18" s="86"/>
      <c r="C18" s="80"/>
      <c r="D18" s="80"/>
      <c r="E18" s="27"/>
      <c r="F18" s="27"/>
      <c r="G18" s="27"/>
    </row>
    <row r="19" spans="1:8" s="74" customFormat="1" ht="17" x14ac:dyDescent="0.2">
      <c r="A19" s="18" t="s">
        <v>787</v>
      </c>
      <c r="B19" s="118" t="s">
        <v>788</v>
      </c>
      <c r="C19" s="118" t="s">
        <v>758</v>
      </c>
      <c r="D19" s="118" t="s">
        <v>788</v>
      </c>
      <c r="E19" s="17" t="s">
        <v>789</v>
      </c>
      <c r="F19" s="17" t="s">
        <v>769</v>
      </c>
      <c r="G19" s="17" t="s">
        <v>789</v>
      </c>
    </row>
    <row r="20" spans="1:8" s="74" customFormat="1" ht="34" x14ac:dyDescent="0.2">
      <c r="A20" s="20" t="s">
        <v>790</v>
      </c>
      <c r="B20" s="118" t="s">
        <v>791</v>
      </c>
      <c r="C20" s="118" t="s">
        <v>792</v>
      </c>
      <c r="D20" s="118" t="s">
        <v>793</v>
      </c>
      <c r="E20" s="21" t="s">
        <v>794</v>
      </c>
      <c r="F20" s="21" t="s">
        <v>733</v>
      </c>
      <c r="G20" s="21" t="s">
        <v>795</v>
      </c>
    </row>
    <row r="21" spans="1:8" s="74" customFormat="1" ht="17" x14ac:dyDescent="0.2">
      <c r="A21" s="20" t="s">
        <v>796</v>
      </c>
      <c r="B21" s="118" t="s">
        <v>797</v>
      </c>
      <c r="C21" s="118" t="s">
        <v>758</v>
      </c>
      <c r="D21" s="118" t="s">
        <v>797</v>
      </c>
      <c r="E21" s="21" t="s">
        <v>798</v>
      </c>
      <c r="F21" s="21" t="s">
        <v>769</v>
      </c>
      <c r="G21" s="21" t="s">
        <v>798</v>
      </c>
    </row>
    <row r="22" spans="1:8" s="74" customFormat="1" ht="17" x14ac:dyDescent="0.2">
      <c r="A22" s="82" t="s">
        <v>799</v>
      </c>
      <c r="B22" s="154" t="s">
        <v>800</v>
      </c>
      <c r="C22" s="154" t="s">
        <v>801</v>
      </c>
      <c r="D22" s="154" t="s">
        <v>730</v>
      </c>
      <c r="E22" s="72" t="s">
        <v>737</v>
      </c>
      <c r="F22" s="72" t="s">
        <v>802</v>
      </c>
      <c r="G22" s="72" t="s">
        <v>731</v>
      </c>
    </row>
    <row r="23" spans="1:8" s="74" customFormat="1" ht="16" x14ac:dyDescent="0.2">
      <c r="A23" s="25"/>
      <c r="B23" s="80"/>
      <c r="C23" s="80"/>
      <c r="D23" s="80"/>
      <c r="E23" s="25"/>
      <c r="F23" s="25"/>
      <c r="G23" s="25"/>
    </row>
    <row r="24" spans="1:8" s="74" customFormat="1" ht="17" x14ac:dyDescent="0.2">
      <c r="A24" s="74" t="s">
        <v>803</v>
      </c>
      <c r="B24" s="118" t="s">
        <v>733</v>
      </c>
      <c r="C24" s="118" t="s">
        <v>804</v>
      </c>
      <c r="D24" s="118" t="s">
        <v>735</v>
      </c>
      <c r="E24" s="22" t="s">
        <v>805</v>
      </c>
      <c r="F24" s="22" t="s">
        <v>806</v>
      </c>
      <c r="G24" s="22" t="s">
        <v>727</v>
      </c>
    </row>
    <row r="25" spans="1:8" s="74" customFormat="1" ht="17" x14ac:dyDescent="0.2">
      <c r="A25" s="20" t="s">
        <v>807</v>
      </c>
      <c r="B25" s="118" t="s">
        <v>808</v>
      </c>
      <c r="C25" s="118" t="s">
        <v>758</v>
      </c>
      <c r="D25" s="118" t="s">
        <v>809</v>
      </c>
      <c r="E25" s="21" t="s">
        <v>810</v>
      </c>
      <c r="F25" s="21" t="s">
        <v>769</v>
      </c>
      <c r="G25" s="21" t="s">
        <v>810</v>
      </c>
    </row>
    <row r="26" spans="1:8" s="74" customFormat="1" ht="17" x14ac:dyDescent="0.2">
      <c r="A26" s="20" t="s">
        <v>811</v>
      </c>
      <c r="B26" s="118" t="s">
        <v>812</v>
      </c>
      <c r="C26" s="118" t="s">
        <v>758</v>
      </c>
      <c r="D26" s="118" t="s">
        <v>812</v>
      </c>
      <c r="E26" s="21" t="s">
        <v>813</v>
      </c>
      <c r="F26" s="21" t="s">
        <v>769</v>
      </c>
      <c r="G26" s="21" t="s">
        <v>813</v>
      </c>
    </row>
    <row r="27" spans="1:8" s="74" customFormat="1" ht="17" x14ac:dyDescent="0.2">
      <c r="A27" s="20" t="s">
        <v>814</v>
      </c>
      <c r="B27" s="118" t="s">
        <v>815</v>
      </c>
      <c r="C27" s="118" t="s">
        <v>758</v>
      </c>
      <c r="D27" s="118" t="s">
        <v>815</v>
      </c>
      <c r="E27" s="21" t="s">
        <v>816</v>
      </c>
      <c r="F27" s="21" t="s">
        <v>769</v>
      </c>
      <c r="G27" s="21" t="s">
        <v>816</v>
      </c>
    </row>
    <row r="28" spans="1:8" s="74" customFormat="1" ht="17" x14ac:dyDescent="0.2">
      <c r="A28" s="82" t="s">
        <v>817</v>
      </c>
      <c r="B28" s="154" t="s">
        <v>818</v>
      </c>
      <c r="C28" s="154" t="s">
        <v>819</v>
      </c>
      <c r="D28" s="154" t="s">
        <v>724</v>
      </c>
      <c r="E28" s="72" t="s">
        <v>820</v>
      </c>
      <c r="F28" s="72" t="s">
        <v>821</v>
      </c>
      <c r="G28" s="72" t="s">
        <v>725</v>
      </c>
    </row>
    <row r="29" spans="1:8" s="74" customFormat="1" ht="16" x14ac:dyDescent="0.2">
      <c r="A29" s="166"/>
      <c r="B29" s="80"/>
      <c r="C29" s="80"/>
      <c r="D29" s="80"/>
      <c r="E29" s="25"/>
      <c r="F29" s="25"/>
      <c r="G29" s="25"/>
    </row>
    <row r="30" spans="1:8" s="74" customFormat="1" ht="17" x14ac:dyDescent="0.2">
      <c r="A30" s="167" t="s">
        <v>822</v>
      </c>
      <c r="B30" s="118" t="s">
        <v>823</v>
      </c>
      <c r="C30" s="118" t="s">
        <v>824</v>
      </c>
      <c r="D30" s="118" t="s">
        <v>825</v>
      </c>
      <c r="E30" s="17" t="s">
        <v>826</v>
      </c>
      <c r="F30" s="17" t="s">
        <v>827</v>
      </c>
      <c r="G30" s="17" t="s">
        <v>828</v>
      </c>
    </row>
    <row r="31" spans="1:8" s="15" customFormat="1" ht="16" x14ac:dyDescent="0.2">
      <c r="B31" s="80"/>
      <c r="C31" s="80"/>
      <c r="D31" s="80"/>
      <c r="E31" s="28"/>
      <c r="F31" s="28"/>
      <c r="G31" s="28"/>
      <c r="H31" s="74"/>
    </row>
    <row r="32" spans="1:8" s="19" customFormat="1" ht="18" thickBot="1" x14ac:dyDescent="0.25">
      <c r="A32" s="168" t="s">
        <v>829</v>
      </c>
      <c r="B32" s="156" t="s">
        <v>830</v>
      </c>
      <c r="C32" s="156" t="s">
        <v>831</v>
      </c>
      <c r="D32" s="156" t="s">
        <v>832</v>
      </c>
      <c r="E32" s="66" t="s">
        <v>833</v>
      </c>
      <c r="F32" s="66" t="s">
        <v>834</v>
      </c>
      <c r="G32" s="66" t="s">
        <v>835</v>
      </c>
      <c r="H32" s="74"/>
    </row>
    <row r="33" spans="1:7" ht="25" customHeight="1" x14ac:dyDescent="0.2">
      <c r="A33" s="139" t="s">
        <v>836</v>
      </c>
      <c r="B33" s="139"/>
      <c r="C33" s="139"/>
      <c r="D33" s="139"/>
      <c r="E33" s="139"/>
      <c r="F33" s="139"/>
      <c r="G33" s="139"/>
    </row>
  </sheetData>
  <mergeCells count="8">
    <mergeCell ref="A9:G9"/>
    <mergeCell ref="A33:G33"/>
    <mergeCell ref="B5:D5"/>
    <mergeCell ref="E5:G5"/>
    <mergeCell ref="A6:G6"/>
    <mergeCell ref="A7:G7"/>
    <mergeCell ref="A8:B8"/>
    <mergeCell ref="D8:E8"/>
  </mergeCells>
  <pageMargins left="0.75" right="0.75" top="1" bottom="1" header="0.5" footer="0.5"/>
  <pageSetup paperSize="9" orientation="portrait" horizontalDpi="4294967292" verticalDpi="429496729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D93C2-EB7A-3D49-841C-6D2FABD5EA7C}">
  <dimension ref="A1:C13"/>
  <sheetViews>
    <sheetView showGridLines="0" zoomScaleNormal="100" workbookViewId="0">
      <selection activeCell="A2" sqref="A2"/>
    </sheetView>
  </sheetViews>
  <sheetFormatPr baseColWidth="10" defaultColWidth="10.6640625" defaultRowHeight="15" customHeight="1" x14ac:dyDescent="0.2"/>
  <cols>
    <col min="1" max="1" width="45.5" style="3" customWidth="1"/>
    <col min="2" max="3" width="14" style="2" customWidth="1"/>
    <col min="4" max="205" width="14" style="3" customWidth="1"/>
    <col min="206" max="16384" width="10.6640625" style="3"/>
  </cols>
  <sheetData>
    <row r="1" spans="1:3" ht="15" customHeight="1" x14ac:dyDescent="0.2">
      <c r="A1" s="35" t="str">
        <f>HYPERLINK("#'Index'!A1","Back to index")</f>
        <v>Back to index</v>
      </c>
    </row>
    <row r="2" spans="1:3" ht="45" customHeight="1" x14ac:dyDescent="0.25">
      <c r="A2" s="4" t="s">
        <v>21</v>
      </c>
    </row>
    <row r="3" spans="1:3" ht="21" customHeight="1" x14ac:dyDescent="0.2">
      <c r="A3" s="5" t="s">
        <v>837</v>
      </c>
      <c r="B3" s="6"/>
      <c r="C3" s="7"/>
    </row>
    <row r="4" spans="1:3" ht="16" x14ac:dyDescent="0.2">
      <c r="A4" s="47"/>
      <c r="C4" s="113"/>
    </row>
    <row r="5" spans="1:3" s="74" customFormat="1" ht="18" thickBot="1" x14ac:dyDescent="0.25">
      <c r="A5" s="33" t="s">
        <v>838</v>
      </c>
      <c r="B5" s="77" t="s">
        <v>128</v>
      </c>
      <c r="C5" s="32" t="s">
        <v>119</v>
      </c>
    </row>
    <row r="6" spans="1:3" s="74" customFormat="1" ht="16" x14ac:dyDescent="0.2">
      <c r="A6" s="115"/>
      <c r="B6" s="78"/>
      <c r="C6" s="116"/>
    </row>
    <row r="7" spans="1:3" s="74" customFormat="1" ht="17" x14ac:dyDescent="0.2">
      <c r="A7" s="18" t="s">
        <v>839</v>
      </c>
      <c r="B7" s="118" t="s">
        <v>626</v>
      </c>
      <c r="C7" s="17" t="s">
        <v>840</v>
      </c>
    </row>
    <row r="8" spans="1:3" s="74" customFormat="1" ht="17" x14ac:dyDescent="0.2">
      <c r="A8" s="20" t="s">
        <v>841</v>
      </c>
      <c r="B8" s="81" t="s">
        <v>842</v>
      </c>
      <c r="C8" s="21" t="s">
        <v>843</v>
      </c>
    </row>
    <row r="9" spans="1:3" s="74" customFormat="1" ht="17" x14ac:dyDescent="0.2">
      <c r="A9" s="20" t="s">
        <v>844</v>
      </c>
      <c r="B9" s="81" t="s">
        <v>845</v>
      </c>
      <c r="C9" s="21" t="s">
        <v>808</v>
      </c>
    </row>
    <row r="10" spans="1:3" s="74" customFormat="1" ht="17" x14ac:dyDescent="0.2">
      <c r="A10" s="20" t="s">
        <v>846</v>
      </c>
      <c r="B10" s="81" t="s">
        <v>768</v>
      </c>
      <c r="C10" s="21" t="s">
        <v>847</v>
      </c>
    </row>
    <row r="11" spans="1:3" s="74" customFormat="1" ht="16" x14ac:dyDescent="0.2">
      <c r="A11" s="169"/>
      <c r="B11" s="170"/>
      <c r="C11" s="169"/>
    </row>
    <row r="12" spans="1:3" s="74" customFormat="1" ht="18" thickBot="1" x14ac:dyDescent="0.25">
      <c r="A12" s="31" t="s">
        <v>848</v>
      </c>
      <c r="B12" s="156" t="s">
        <v>849</v>
      </c>
      <c r="C12" s="66" t="s">
        <v>849</v>
      </c>
    </row>
    <row r="13" spans="1:3" ht="15" customHeight="1" x14ac:dyDescent="0.2">
      <c r="A13" s="161"/>
      <c r="B13" s="161"/>
      <c r="C13" s="161"/>
    </row>
  </sheetData>
  <mergeCells count="1">
    <mergeCell ref="A13:C13"/>
  </mergeCells>
  <pageMargins left="0.75" right="0.75" top="1" bottom="1" header="0.5" footer="0.5"/>
  <pageSetup paperSize="9" orientation="portrait" horizontalDpi="4294967292" verticalDpi="429496729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75CD2-9057-5A4D-AED3-3ADA1C3EACD1}">
  <dimension ref="A1:D16"/>
  <sheetViews>
    <sheetView showGridLines="0" zoomScaleNormal="100" workbookViewId="0"/>
  </sheetViews>
  <sheetFormatPr baseColWidth="10" defaultColWidth="10.6640625" defaultRowHeight="15" customHeight="1" x14ac:dyDescent="0.2"/>
  <cols>
    <col min="1" max="1" width="45.5" style="3" customWidth="1"/>
    <col min="2" max="3" width="14" style="2" customWidth="1"/>
    <col min="4" max="205" width="14" style="3" customWidth="1"/>
    <col min="206" max="16384" width="10.6640625" style="3"/>
  </cols>
  <sheetData>
    <row r="1" spans="1:4" ht="15" customHeight="1" x14ac:dyDescent="0.2">
      <c r="A1" s="35" t="str">
        <f>HYPERLINK("#'Index'!A1","Back to index")</f>
        <v>Back to index</v>
      </c>
    </row>
    <row r="2" spans="1:4" ht="45" customHeight="1" x14ac:dyDescent="0.25">
      <c r="A2" s="4" t="s">
        <v>21</v>
      </c>
    </row>
    <row r="3" spans="1:4" ht="21" customHeight="1" x14ac:dyDescent="0.2">
      <c r="A3" s="5" t="s">
        <v>850</v>
      </c>
      <c r="B3" s="6"/>
      <c r="C3" s="7"/>
    </row>
    <row r="4" spans="1:4" ht="16" x14ac:dyDescent="0.2">
      <c r="A4" s="47"/>
      <c r="C4" s="113"/>
    </row>
    <row r="5" spans="1:4" s="74" customFormat="1" ht="18" thickBot="1" x14ac:dyDescent="0.25">
      <c r="A5" s="33" t="s">
        <v>699</v>
      </c>
      <c r="B5" s="77" t="s">
        <v>700</v>
      </c>
      <c r="C5" s="32" t="s">
        <v>701</v>
      </c>
    </row>
    <row r="6" spans="1:4" s="74" customFormat="1" ht="16" x14ac:dyDescent="0.2">
      <c r="A6" s="115"/>
      <c r="B6" s="78"/>
      <c r="C6" s="116"/>
    </row>
    <row r="7" spans="1:4" s="74" customFormat="1" ht="34" x14ac:dyDescent="0.2">
      <c r="A7" s="18" t="s">
        <v>851</v>
      </c>
      <c r="B7" s="118" t="s">
        <v>852</v>
      </c>
      <c r="C7" s="17" t="s">
        <v>523</v>
      </c>
    </row>
    <row r="8" spans="1:4" s="74" customFormat="1" ht="17" x14ac:dyDescent="0.2">
      <c r="A8" s="20" t="s">
        <v>853</v>
      </c>
      <c r="B8" s="81" t="s">
        <v>854</v>
      </c>
      <c r="C8" s="21" t="s">
        <v>855</v>
      </c>
    </row>
    <row r="9" spans="1:4" s="74" customFormat="1" ht="17" x14ac:dyDescent="0.2">
      <c r="A9" s="82" t="s">
        <v>856</v>
      </c>
      <c r="B9" s="90" t="s">
        <v>857</v>
      </c>
      <c r="C9" s="72" t="s">
        <v>858</v>
      </c>
    </row>
    <row r="10" spans="1:4" s="15" customFormat="1" ht="16" x14ac:dyDescent="0.2">
      <c r="A10" s="166"/>
      <c r="B10" s="171"/>
      <c r="C10" s="172"/>
      <c r="D10" s="74"/>
    </row>
    <row r="11" spans="1:4" s="19" customFormat="1" ht="34" x14ac:dyDescent="0.2">
      <c r="A11" s="167" t="s">
        <v>859</v>
      </c>
      <c r="B11" s="118" t="s">
        <v>860</v>
      </c>
      <c r="C11" s="17" t="s">
        <v>861</v>
      </c>
      <c r="D11" s="74"/>
    </row>
    <row r="12" spans="1:4" s="74" customFormat="1" ht="17" x14ac:dyDescent="0.2">
      <c r="A12" s="20" t="s">
        <v>862</v>
      </c>
      <c r="B12" s="81" t="s">
        <v>863</v>
      </c>
      <c r="C12" s="21" t="s">
        <v>864</v>
      </c>
    </row>
    <row r="13" spans="1:4" s="74" customFormat="1" ht="17" x14ac:dyDescent="0.2">
      <c r="A13" s="82" t="s">
        <v>865</v>
      </c>
      <c r="B13" s="90" t="s">
        <v>866</v>
      </c>
      <c r="C13" s="72" t="s">
        <v>843</v>
      </c>
    </row>
    <row r="14" spans="1:4" s="74" customFormat="1" ht="16" x14ac:dyDescent="0.2">
      <c r="A14" s="169"/>
      <c r="B14" s="170"/>
      <c r="C14" s="169"/>
    </row>
    <row r="15" spans="1:4" s="74" customFormat="1" ht="18" thickBot="1" x14ac:dyDescent="0.25">
      <c r="A15" s="31" t="s">
        <v>867</v>
      </c>
      <c r="B15" s="156" t="s">
        <v>868</v>
      </c>
      <c r="C15" s="66" t="s">
        <v>869</v>
      </c>
    </row>
    <row r="16" spans="1:4" ht="15" customHeight="1" x14ac:dyDescent="0.2">
      <c r="A16" s="161"/>
      <c r="B16" s="161"/>
      <c r="C16" s="161"/>
    </row>
  </sheetData>
  <mergeCells count="1">
    <mergeCell ref="A16:C16"/>
  </mergeCells>
  <pageMargins left="0.75" right="0.75" top="1" bottom="1" header="0.5" footer="0.5"/>
  <pageSetup paperSize="9" orientation="portrait" horizontalDpi="4294967292" verticalDpi="429496729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EA8B1-4AF0-694F-9904-88FFBDB6ED13}">
  <dimension ref="A1:D17"/>
  <sheetViews>
    <sheetView showGridLines="0" zoomScaleNormal="100" workbookViewId="0"/>
  </sheetViews>
  <sheetFormatPr baseColWidth="10" defaultColWidth="10.6640625" defaultRowHeight="15" customHeight="1" x14ac:dyDescent="0.2"/>
  <cols>
    <col min="1" max="1" width="45.5" style="3" customWidth="1"/>
    <col min="2" max="3" width="14" style="2" customWidth="1"/>
    <col min="4" max="205" width="14" style="3" customWidth="1"/>
    <col min="206" max="16384" width="10.6640625" style="3"/>
  </cols>
  <sheetData>
    <row r="1" spans="1:4" ht="15" customHeight="1" x14ac:dyDescent="0.2">
      <c r="A1" s="35" t="str">
        <f>HYPERLINK("#'Index'!A1","Back to index")</f>
        <v>Back to index</v>
      </c>
    </row>
    <row r="2" spans="1:4" ht="45" customHeight="1" x14ac:dyDescent="0.25">
      <c r="A2" s="4" t="s">
        <v>21</v>
      </c>
    </row>
    <row r="3" spans="1:4" ht="21" customHeight="1" x14ac:dyDescent="0.2">
      <c r="A3" s="5" t="s">
        <v>870</v>
      </c>
      <c r="B3" s="6"/>
      <c r="C3" s="7"/>
    </row>
    <row r="4" spans="1:4" ht="16" x14ac:dyDescent="0.2">
      <c r="A4" s="47"/>
      <c r="C4" s="113"/>
    </row>
    <row r="5" spans="1:4" s="74" customFormat="1" ht="18" thickBot="1" x14ac:dyDescent="0.25">
      <c r="A5" s="33" t="s">
        <v>838</v>
      </c>
      <c r="B5" s="77" t="s">
        <v>700</v>
      </c>
      <c r="C5" s="32" t="s">
        <v>701</v>
      </c>
    </row>
    <row r="6" spans="1:4" s="74" customFormat="1" ht="16" x14ac:dyDescent="0.2">
      <c r="A6" s="115"/>
      <c r="B6" s="78"/>
      <c r="C6" s="116"/>
    </row>
    <row r="7" spans="1:4" s="74" customFormat="1" ht="17" x14ac:dyDescent="0.2">
      <c r="A7" s="18" t="s">
        <v>871</v>
      </c>
      <c r="B7" s="118" t="s">
        <v>872</v>
      </c>
      <c r="C7" s="17" t="s">
        <v>842</v>
      </c>
    </row>
    <row r="8" spans="1:4" s="74" customFormat="1" ht="17" x14ac:dyDescent="0.2">
      <c r="A8" s="20" t="s">
        <v>705</v>
      </c>
      <c r="B8" s="81" t="s">
        <v>873</v>
      </c>
      <c r="C8" s="21" t="s">
        <v>840</v>
      </c>
    </row>
    <row r="9" spans="1:4" s="74" customFormat="1" ht="17" x14ac:dyDescent="0.2">
      <c r="A9" s="20" t="s">
        <v>874</v>
      </c>
      <c r="B9" s="81" t="s">
        <v>875</v>
      </c>
      <c r="C9" s="21" t="s">
        <v>727</v>
      </c>
    </row>
    <row r="10" spans="1:4" s="74" customFormat="1" ht="17" x14ac:dyDescent="0.2">
      <c r="A10" s="20" t="s">
        <v>876</v>
      </c>
      <c r="B10" s="81" t="s">
        <v>875</v>
      </c>
      <c r="C10" s="21" t="s">
        <v>877</v>
      </c>
    </row>
    <row r="11" spans="1:4" s="19" customFormat="1" ht="32" customHeight="1" x14ac:dyDescent="0.2">
      <c r="A11" s="16"/>
      <c r="B11" s="154" t="s">
        <v>849</v>
      </c>
      <c r="C11" s="155" t="s">
        <v>849</v>
      </c>
      <c r="D11" s="74"/>
    </row>
    <row r="12" spans="1:4" s="19" customFormat="1" ht="31" customHeight="1" x14ac:dyDescent="0.2">
      <c r="A12" s="18" t="s">
        <v>878</v>
      </c>
      <c r="B12" s="118" t="s">
        <v>879</v>
      </c>
      <c r="C12" s="17" t="s">
        <v>879</v>
      </c>
      <c r="D12" s="74"/>
    </row>
    <row r="13" spans="1:4" s="74" customFormat="1" ht="17" x14ac:dyDescent="0.2">
      <c r="A13" s="20" t="s">
        <v>880</v>
      </c>
      <c r="B13" s="81" t="s">
        <v>864</v>
      </c>
      <c r="C13" s="21" t="s">
        <v>727</v>
      </c>
    </row>
    <row r="14" spans="1:4" s="74" customFormat="1" ht="17" x14ac:dyDescent="0.2">
      <c r="A14" s="20" t="s">
        <v>881</v>
      </c>
      <c r="B14" s="81" t="s">
        <v>882</v>
      </c>
      <c r="C14" s="21" t="s">
        <v>626</v>
      </c>
    </row>
    <row r="15" spans="1:4" s="15" customFormat="1" ht="16" x14ac:dyDescent="0.2">
      <c r="A15" s="27"/>
      <c r="B15" s="80"/>
      <c r="C15" s="28"/>
      <c r="D15" s="74"/>
    </row>
    <row r="16" spans="1:4" s="19" customFormat="1" ht="18" thickBot="1" x14ac:dyDescent="0.25">
      <c r="A16" s="31"/>
      <c r="B16" s="156" t="s">
        <v>849</v>
      </c>
      <c r="C16" s="66" t="s">
        <v>849</v>
      </c>
      <c r="D16" s="74"/>
    </row>
    <row r="17" spans="1:3" ht="15" customHeight="1" x14ac:dyDescent="0.2">
      <c r="A17" s="161"/>
      <c r="B17" s="161"/>
      <c r="C17" s="161"/>
    </row>
  </sheetData>
  <mergeCells count="1">
    <mergeCell ref="A17:C17"/>
  </mergeCells>
  <pageMargins left="0.75" right="0.75" top="1" bottom="1" header="0.5" footer="0.5"/>
  <pageSetup paperSize="9" orientation="portrait" horizontalDpi="4294967292" verticalDpi="429496729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FB464-8BBE-614A-BD82-C51E810B5FD6}">
  <dimension ref="A1:K39"/>
  <sheetViews>
    <sheetView showGridLines="0" zoomScaleNormal="100" workbookViewId="0">
      <selection activeCell="C1" sqref="C1"/>
    </sheetView>
  </sheetViews>
  <sheetFormatPr baseColWidth="10" defaultColWidth="10.6640625" defaultRowHeight="15" customHeight="1" x14ac:dyDescent="0.2"/>
  <cols>
    <col min="1" max="1" width="45.5" style="3" customWidth="1"/>
    <col min="2" max="5" width="13.83203125" style="2" customWidth="1"/>
    <col min="6" max="7" width="13.83203125" style="3" customWidth="1"/>
    <col min="8" max="8" width="13.83203125" style="2" customWidth="1"/>
    <col min="9" max="11" width="13.83203125" style="3" customWidth="1"/>
    <col min="12" max="206" width="14" style="3" customWidth="1"/>
    <col min="207" max="16384" width="10.6640625" style="3"/>
  </cols>
  <sheetData>
    <row r="1" spans="1:11" ht="15" customHeight="1" x14ac:dyDescent="0.2">
      <c r="A1" s="35" t="str">
        <f>HYPERLINK("#'Index'!A1","Back to index")</f>
        <v>Back to index</v>
      </c>
    </row>
    <row r="2" spans="1:11" ht="45" customHeight="1" x14ac:dyDescent="0.25">
      <c r="A2" s="4" t="s">
        <v>21</v>
      </c>
    </row>
    <row r="3" spans="1:11" ht="21" customHeight="1" x14ac:dyDescent="0.2">
      <c r="A3" s="5" t="s">
        <v>883</v>
      </c>
      <c r="B3" s="6"/>
      <c r="C3" s="6"/>
      <c r="D3" s="6"/>
      <c r="E3" s="7"/>
      <c r="H3" s="6"/>
    </row>
    <row r="4" spans="1:11" ht="16" x14ac:dyDescent="0.2">
      <c r="A4" s="47"/>
      <c r="E4" s="113"/>
    </row>
    <row r="5" spans="1:11" ht="16" customHeight="1" thickBot="1" x14ac:dyDescent="0.25">
      <c r="A5" s="158"/>
      <c r="B5" s="159" t="s">
        <v>700</v>
      </c>
      <c r="C5" s="159"/>
      <c r="D5" s="159"/>
      <c r="E5" s="159"/>
      <c r="F5" s="159"/>
      <c r="G5" s="125" t="s">
        <v>701</v>
      </c>
      <c r="H5" s="125"/>
      <c r="I5" s="125"/>
      <c r="J5" s="125"/>
      <c r="K5" s="125"/>
    </row>
    <row r="6" spans="1:11" ht="16" x14ac:dyDescent="0.2">
      <c r="A6" s="160"/>
      <c r="B6" s="161"/>
      <c r="C6" s="161"/>
      <c r="D6" s="161"/>
      <c r="E6" s="161"/>
      <c r="F6" s="161"/>
      <c r="G6" s="161"/>
      <c r="H6" s="161"/>
      <c r="I6" s="161"/>
      <c r="J6" s="161"/>
    </row>
    <row r="7" spans="1:11" ht="16" x14ac:dyDescent="0.2">
      <c r="A7" s="160"/>
      <c r="B7" s="162"/>
      <c r="C7" s="162"/>
      <c r="D7" s="162"/>
      <c r="E7" s="162"/>
      <c r="F7" s="162"/>
      <c r="G7" s="162"/>
      <c r="H7" s="162"/>
      <c r="I7" s="162"/>
      <c r="J7" s="162"/>
    </row>
    <row r="8" spans="1:11" ht="16" customHeight="1" thickBot="1" x14ac:dyDescent="0.25">
      <c r="A8" s="162"/>
      <c r="B8" s="162"/>
      <c r="C8" s="159" t="s">
        <v>884</v>
      </c>
      <c r="D8" s="159"/>
      <c r="E8" s="159"/>
      <c r="F8" s="162"/>
      <c r="G8" s="162"/>
      <c r="H8" s="125" t="s">
        <v>884</v>
      </c>
      <c r="I8" s="125"/>
      <c r="J8" s="125"/>
    </row>
    <row r="9" spans="1:11" ht="16" x14ac:dyDescent="0.2">
      <c r="A9" s="162"/>
      <c r="B9" s="162"/>
      <c r="C9" s="162"/>
      <c r="D9" s="162"/>
      <c r="E9" s="162"/>
      <c r="F9" s="162"/>
      <c r="G9" s="162"/>
      <c r="H9" s="162"/>
      <c r="I9" s="162"/>
      <c r="J9" s="162"/>
    </row>
    <row r="10" spans="1:11" s="74" customFormat="1" ht="35" thickBot="1" x14ac:dyDescent="0.25">
      <c r="A10" s="33" t="s">
        <v>699</v>
      </c>
      <c r="B10" s="77" t="s">
        <v>753</v>
      </c>
      <c r="C10" s="77" t="s">
        <v>885</v>
      </c>
      <c r="D10" s="77" t="s">
        <v>705</v>
      </c>
      <c r="E10" s="77" t="s">
        <v>886</v>
      </c>
      <c r="F10" s="77" t="s">
        <v>755</v>
      </c>
      <c r="G10" s="32" t="s">
        <v>753</v>
      </c>
      <c r="H10" s="32" t="s">
        <v>885</v>
      </c>
      <c r="I10" s="32" t="s">
        <v>705</v>
      </c>
      <c r="J10" s="32" t="s">
        <v>886</v>
      </c>
      <c r="K10" s="32" t="s">
        <v>755</v>
      </c>
    </row>
    <row r="11" spans="1:11" s="74" customFormat="1" ht="16" x14ac:dyDescent="0.2">
      <c r="A11" s="115"/>
      <c r="B11" s="78"/>
      <c r="C11" s="78"/>
      <c r="D11" s="78"/>
      <c r="E11" s="78"/>
      <c r="F11" s="78"/>
      <c r="G11" s="165"/>
      <c r="H11" s="165"/>
      <c r="I11" s="165"/>
      <c r="J11" s="165"/>
      <c r="K11" s="165"/>
    </row>
    <row r="12" spans="1:11" s="74" customFormat="1" ht="17" x14ac:dyDescent="0.2">
      <c r="A12" s="16" t="s">
        <v>887</v>
      </c>
      <c r="B12" s="154"/>
      <c r="C12" s="154"/>
      <c r="D12" s="154"/>
      <c r="E12" s="154"/>
      <c r="F12" s="154"/>
      <c r="G12" s="155"/>
      <c r="H12" s="155"/>
      <c r="I12" s="155"/>
      <c r="J12" s="155"/>
      <c r="K12" s="155"/>
    </row>
    <row r="13" spans="1:11" s="74" customFormat="1" ht="16" customHeight="1" x14ac:dyDescent="0.2">
      <c r="A13" s="20" t="s">
        <v>871</v>
      </c>
      <c r="B13" s="118" t="s">
        <v>888</v>
      </c>
      <c r="C13" s="118" t="s">
        <v>877</v>
      </c>
      <c r="D13" s="118" t="s">
        <v>889</v>
      </c>
      <c r="E13" s="118" t="s">
        <v>890</v>
      </c>
      <c r="F13" s="118" t="s">
        <v>891</v>
      </c>
      <c r="G13" s="21" t="s">
        <v>892</v>
      </c>
      <c r="H13" s="21" t="s">
        <v>893</v>
      </c>
      <c r="I13" s="21" t="s">
        <v>894</v>
      </c>
      <c r="J13" s="21" t="s">
        <v>895</v>
      </c>
      <c r="K13" s="21" t="s">
        <v>896</v>
      </c>
    </row>
    <row r="14" spans="1:11" s="74" customFormat="1" ht="17" x14ac:dyDescent="0.2">
      <c r="A14" s="20" t="s">
        <v>897</v>
      </c>
      <c r="B14" s="118" t="s">
        <v>733</v>
      </c>
      <c r="C14" s="118" t="s">
        <v>124</v>
      </c>
      <c r="D14" s="118" t="s">
        <v>124</v>
      </c>
      <c r="E14" s="118" t="s">
        <v>124</v>
      </c>
      <c r="F14" s="118" t="s">
        <v>733</v>
      </c>
      <c r="G14" s="21" t="s">
        <v>877</v>
      </c>
      <c r="H14" s="21" t="s">
        <v>758</v>
      </c>
      <c r="I14" s="21" t="s">
        <v>863</v>
      </c>
      <c r="J14" s="21" t="s">
        <v>769</v>
      </c>
      <c r="K14" s="21" t="s">
        <v>792</v>
      </c>
    </row>
    <row r="15" spans="1:11" s="74" customFormat="1" ht="34" x14ac:dyDescent="0.2">
      <c r="A15" s="20" t="s">
        <v>898</v>
      </c>
      <c r="B15" s="118" t="s">
        <v>899</v>
      </c>
      <c r="C15" s="118" t="s">
        <v>124</v>
      </c>
      <c r="D15" s="118" t="s">
        <v>124</v>
      </c>
      <c r="E15" s="118" t="s">
        <v>124</v>
      </c>
      <c r="F15" s="118" t="s">
        <v>899</v>
      </c>
      <c r="G15" s="21" t="s">
        <v>882</v>
      </c>
      <c r="H15" s="21" t="s">
        <v>758</v>
      </c>
      <c r="I15" s="21" t="s">
        <v>124</v>
      </c>
      <c r="J15" s="21" t="s">
        <v>769</v>
      </c>
      <c r="K15" s="21" t="s">
        <v>882</v>
      </c>
    </row>
    <row r="16" spans="1:11" s="74" customFormat="1" ht="17" x14ac:dyDescent="0.2">
      <c r="A16" s="20" t="s">
        <v>705</v>
      </c>
      <c r="B16" s="118" t="s">
        <v>900</v>
      </c>
      <c r="C16" s="118" t="s">
        <v>901</v>
      </c>
      <c r="D16" s="118" t="s">
        <v>902</v>
      </c>
      <c r="E16" s="118" t="s">
        <v>124</v>
      </c>
      <c r="F16" s="118" t="s">
        <v>706</v>
      </c>
      <c r="G16" s="21" t="s">
        <v>903</v>
      </c>
      <c r="H16" s="21" t="s">
        <v>893</v>
      </c>
      <c r="I16" s="21" t="s">
        <v>904</v>
      </c>
      <c r="J16" s="21" t="s">
        <v>769</v>
      </c>
      <c r="K16" s="21" t="s">
        <v>707</v>
      </c>
    </row>
    <row r="17" spans="1:11" s="74" customFormat="1" ht="34" x14ac:dyDescent="0.2">
      <c r="A17" s="20" t="s">
        <v>905</v>
      </c>
      <c r="B17" s="118" t="s">
        <v>906</v>
      </c>
      <c r="C17" s="118" t="s">
        <v>840</v>
      </c>
      <c r="D17" s="118" t="s">
        <v>758</v>
      </c>
      <c r="E17" s="118" t="s">
        <v>124</v>
      </c>
      <c r="F17" s="118" t="s">
        <v>907</v>
      </c>
      <c r="G17" s="21" t="s">
        <v>908</v>
      </c>
      <c r="H17" s="21" t="s">
        <v>909</v>
      </c>
      <c r="I17" s="21" t="s">
        <v>769</v>
      </c>
      <c r="J17" s="21" t="s">
        <v>769</v>
      </c>
      <c r="K17" s="21" t="s">
        <v>910</v>
      </c>
    </row>
    <row r="18" spans="1:11" s="74" customFormat="1" ht="17" x14ac:dyDescent="0.2">
      <c r="A18" s="20" t="s">
        <v>876</v>
      </c>
      <c r="B18" s="118" t="s">
        <v>911</v>
      </c>
      <c r="C18" s="118" t="s">
        <v>768</v>
      </c>
      <c r="D18" s="118" t="s">
        <v>758</v>
      </c>
      <c r="E18" s="118" t="s">
        <v>124</v>
      </c>
      <c r="F18" s="118" t="s">
        <v>912</v>
      </c>
      <c r="G18" s="21" t="s">
        <v>913</v>
      </c>
      <c r="H18" s="21" t="s">
        <v>758</v>
      </c>
      <c r="I18" s="21" t="s">
        <v>769</v>
      </c>
      <c r="J18" s="21" t="s">
        <v>769</v>
      </c>
      <c r="K18" s="21" t="s">
        <v>913</v>
      </c>
    </row>
    <row r="19" spans="1:11" s="74" customFormat="1" ht="17" x14ac:dyDescent="0.2">
      <c r="A19" s="20" t="s">
        <v>914</v>
      </c>
      <c r="B19" s="118" t="s">
        <v>866</v>
      </c>
      <c r="C19" s="118" t="s">
        <v>915</v>
      </c>
      <c r="D19" s="118" t="s">
        <v>758</v>
      </c>
      <c r="E19" s="118" t="s">
        <v>124</v>
      </c>
      <c r="F19" s="118" t="s">
        <v>758</v>
      </c>
      <c r="G19" s="21" t="s">
        <v>863</v>
      </c>
      <c r="H19" s="21" t="s">
        <v>916</v>
      </c>
      <c r="I19" s="21" t="s">
        <v>769</v>
      </c>
      <c r="J19" s="21" t="s">
        <v>769</v>
      </c>
      <c r="K19" s="21" t="s">
        <v>124</v>
      </c>
    </row>
    <row r="20" spans="1:11" s="74" customFormat="1" ht="16" x14ac:dyDescent="0.2">
      <c r="A20" s="27"/>
      <c r="B20" s="80"/>
      <c r="C20" s="80"/>
      <c r="D20" s="80"/>
      <c r="E20" s="80"/>
      <c r="F20" s="80"/>
      <c r="G20" s="27"/>
      <c r="H20" s="27"/>
      <c r="I20" s="27"/>
      <c r="J20" s="27"/>
      <c r="K20" s="27"/>
    </row>
    <row r="21" spans="1:11" s="74" customFormat="1" ht="17" x14ac:dyDescent="0.2">
      <c r="A21" s="16" t="s">
        <v>917</v>
      </c>
      <c r="B21" s="154" t="s">
        <v>918</v>
      </c>
      <c r="C21" s="154" t="s">
        <v>124</v>
      </c>
      <c r="D21" s="154" t="s">
        <v>919</v>
      </c>
      <c r="E21" s="154" t="s">
        <v>890</v>
      </c>
      <c r="F21" s="154" t="s">
        <v>920</v>
      </c>
      <c r="G21" s="155" t="s">
        <v>921</v>
      </c>
      <c r="H21" s="155" t="s">
        <v>758</v>
      </c>
      <c r="I21" s="155" t="s">
        <v>904</v>
      </c>
      <c r="J21" s="155" t="s">
        <v>895</v>
      </c>
      <c r="K21" s="155" t="s">
        <v>922</v>
      </c>
    </row>
    <row r="22" spans="1:11" s="74" customFormat="1" ht="16" x14ac:dyDescent="0.2">
      <c r="A22" s="27"/>
      <c r="B22" s="80"/>
      <c r="C22" s="80"/>
      <c r="D22" s="80"/>
      <c r="E22" s="80"/>
      <c r="F22" s="80"/>
      <c r="G22" s="27"/>
      <c r="H22" s="27"/>
      <c r="I22" s="27"/>
      <c r="J22" s="27"/>
      <c r="K22" s="27"/>
    </row>
    <row r="23" spans="1:11" s="74" customFormat="1" ht="17" x14ac:dyDescent="0.2">
      <c r="A23" s="16" t="s">
        <v>923</v>
      </c>
      <c r="B23" s="154"/>
      <c r="C23" s="154"/>
      <c r="D23" s="154"/>
      <c r="E23" s="154"/>
      <c r="F23" s="154"/>
      <c r="G23" s="155"/>
      <c r="H23" s="155"/>
      <c r="I23" s="155"/>
      <c r="J23" s="155"/>
      <c r="K23" s="155"/>
    </row>
    <row r="24" spans="1:11" s="74" customFormat="1" ht="17" x14ac:dyDescent="0.2">
      <c r="A24" s="74" t="s">
        <v>878</v>
      </c>
      <c r="B24" s="118" t="s">
        <v>924</v>
      </c>
      <c r="C24" s="118" t="s">
        <v>124</v>
      </c>
      <c r="D24" s="118" t="s">
        <v>925</v>
      </c>
      <c r="E24" s="118" t="s">
        <v>926</v>
      </c>
      <c r="F24" s="118" t="s">
        <v>927</v>
      </c>
      <c r="G24" s="22" t="s">
        <v>928</v>
      </c>
      <c r="H24" s="22" t="s">
        <v>124</v>
      </c>
      <c r="I24" s="22" t="s">
        <v>929</v>
      </c>
      <c r="J24" s="22" t="s">
        <v>930</v>
      </c>
      <c r="K24" s="22" t="s">
        <v>931</v>
      </c>
    </row>
    <row r="25" spans="1:11" s="74" customFormat="1" ht="17" x14ac:dyDescent="0.2">
      <c r="A25" s="20" t="s">
        <v>897</v>
      </c>
      <c r="B25" s="118" t="s">
        <v>932</v>
      </c>
      <c r="C25" s="118" t="s">
        <v>124</v>
      </c>
      <c r="D25" s="118" t="s">
        <v>933</v>
      </c>
      <c r="E25" s="118" t="s">
        <v>926</v>
      </c>
      <c r="F25" s="118" t="s">
        <v>764</v>
      </c>
      <c r="G25" s="21" t="s">
        <v>934</v>
      </c>
      <c r="H25" s="21" t="s">
        <v>935</v>
      </c>
      <c r="I25" s="21" t="s">
        <v>936</v>
      </c>
      <c r="J25" s="21" t="s">
        <v>816</v>
      </c>
      <c r="K25" s="21" t="s">
        <v>937</v>
      </c>
    </row>
    <row r="26" spans="1:11" s="74" customFormat="1" ht="17" x14ac:dyDescent="0.2">
      <c r="A26" s="20" t="s">
        <v>938</v>
      </c>
      <c r="B26" s="118" t="s">
        <v>939</v>
      </c>
      <c r="C26" s="118" t="s">
        <v>728</v>
      </c>
      <c r="D26" s="118" t="s">
        <v>124</v>
      </c>
      <c r="E26" s="118" t="s">
        <v>124</v>
      </c>
      <c r="F26" s="118" t="s">
        <v>940</v>
      </c>
      <c r="G26" s="21" t="s">
        <v>941</v>
      </c>
      <c r="H26" s="21" t="s">
        <v>124</v>
      </c>
      <c r="I26" s="21" t="s">
        <v>124</v>
      </c>
      <c r="J26" s="21" t="s">
        <v>124</v>
      </c>
      <c r="K26" s="21" t="s">
        <v>941</v>
      </c>
    </row>
    <row r="27" spans="1:11" s="74" customFormat="1" ht="17" x14ac:dyDescent="0.2">
      <c r="A27" s="20" t="s">
        <v>942</v>
      </c>
      <c r="B27" s="118" t="s">
        <v>523</v>
      </c>
      <c r="C27" s="118" t="s">
        <v>935</v>
      </c>
      <c r="D27" s="118" t="s">
        <v>124</v>
      </c>
      <c r="E27" s="118" t="s">
        <v>124</v>
      </c>
      <c r="F27" s="118" t="s">
        <v>943</v>
      </c>
      <c r="G27" s="21" t="s">
        <v>944</v>
      </c>
      <c r="H27" s="21" t="s">
        <v>124</v>
      </c>
      <c r="I27" s="21" t="s">
        <v>124</v>
      </c>
      <c r="J27" s="21" t="s">
        <v>124</v>
      </c>
      <c r="K27" s="21" t="s">
        <v>944</v>
      </c>
    </row>
    <row r="28" spans="1:11" s="74" customFormat="1" ht="17" x14ac:dyDescent="0.2">
      <c r="A28" s="20" t="s">
        <v>945</v>
      </c>
      <c r="B28" s="118" t="s">
        <v>946</v>
      </c>
      <c r="C28" s="118" t="s">
        <v>728</v>
      </c>
      <c r="D28" s="118" t="s">
        <v>124</v>
      </c>
      <c r="E28" s="118" t="s">
        <v>124</v>
      </c>
      <c r="F28" s="118" t="s">
        <v>947</v>
      </c>
      <c r="G28" s="21" t="s">
        <v>948</v>
      </c>
      <c r="H28" s="21" t="s">
        <v>124</v>
      </c>
      <c r="I28" s="21" t="s">
        <v>124</v>
      </c>
      <c r="J28" s="21" t="s">
        <v>124</v>
      </c>
      <c r="K28" s="21" t="s">
        <v>948</v>
      </c>
    </row>
    <row r="29" spans="1:11" s="74" customFormat="1" ht="17" x14ac:dyDescent="0.2">
      <c r="A29" s="20" t="s">
        <v>949</v>
      </c>
      <c r="B29" s="118" t="s">
        <v>950</v>
      </c>
      <c r="C29" s="118" t="s">
        <v>772</v>
      </c>
      <c r="D29" s="118" t="s">
        <v>124</v>
      </c>
      <c r="E29" s="118" t="s">
        <v>124</v>
      </c>
      <c r="F29" s="118" t="s">
        <v>951</v>
      </c>
      <c r="G29" s="21" t="s">
        <v>952</v>
      </c>
      <c r="H29" s="21" t="s">
        <v>805</v>
      </c>
      <c r="I29" s="21" t="s">
        <v>124</v>
      </c>
      <c r="J29" s="21" t="s">
        <v>124</v>
      </c>
      <c r="K29" s="21" t="s">
        <v>953</v>
      </c>
    </row>
    <row r="30" spans="1:11" s="74" customFormat="1" ht="34" x14ac:dyDescent="0.2">
      <c r="A30" s="20" t="s">
        <v>954</v>
      </c>
      <c r="B30" s="118" t="s">
        <v>955</v>
      </c>
      <c r="C30" s="118" t="s">
        <v>956</v>
      </c>
      <c r="D30" s="118" t="s">
        <v>124</v>
      </c>
      <c r="E30" s="118" t="s">
        <v>124</v>
      </c>
      <c r="F30" s="118" t="s">
        <v>124</v>
      </c>
      <c r="G30" s="21" t="s">
        <v>810</v>
      </c>
      <c r="H30" s="21" t="s">
        <v>957</v>
      </c>
      <c r="I30" s="21" t="s">
        <v>124</v>
      </c>
      <c r="J30" s="21" t="s">
        <v>124</v>
      </c>
      <c r="K30" s="21" t="s">
        <v>124</v>
      </c>
    </row>
    <row r="31" spans="1:11" s="15" customFormat="1" ht="16" x14ac:dyDescent="0.2">
      <c r="A31" s="74"/>
      <c r="B31" s="80"/>
      <c r="C31" s="80"/>
      <c r="D31" s="80"/>
      <c r="E31" s="80"/>
      <c r="F31" s="80"/>
      <c r="G31" s="22"/>
      <c r="H31" s="22"/>
      <c r="I31" s="22"/>
      <c r="J31" s="22"/>
      <c r="K31" s="22"/>
    </row>
    <row r="32" spans="1:11" s="19" customFormat="1" ht="18" thickBot="1" x14ac:dyDescent="0.25">
      <c r="A32" s="31" t="s">
        <v>958</v>
      </c>
      <c r="B32" s="156" t="s">
        <v>918</v>
      </c>
      <c r="C32" s="156" t="s">
        <v>124</v>
      </c>
      <c r="D32" s="156" t="s">
        <v>919</v>
      </c>
      <c r="E32" s="156" t="s">
        <v>890</v>
      </c>
      <c r="F32" s="156" t="s">
        <v>920</v>
      </c>
      <c r="G32" s="66" t="s">
        <v>921</v>
      </c>
      <c r="H32" s="66" t="s">
        <v>124</v>
      </c>
      <c r="I32" s="66" t="s">
        <v>904</v>
      </c>
      <c r="J32" s="66" t="s">
        <v>895</v>
      </c>
      <c r="K32" s="66" t="s">
        <v>922</v>
      </c>
    </row>
    <row r="33" spans="1:10" ht="28" customHeight="1" x14ac:dyDescent="0.2">
      <c r="A33" s="139" t="s">
        <v>836</v>
      </c>
      <c r="B33" s="139"/>
      <c r="C33" s="139"/>
      <c r="D33" s="139"/>
      <c r="E33" s="139"/>
      <c r="F33" s="139"/>
      <c r="G33" s="139"/>
      <c r="H33" s="139"/>
      <c r="I33" s="139"/>
      <c r="J33" s="139"/>
    </row>
    <row r="34" spans="1:10" ht="15" customHeight="1" x14ac:dyDescent="0.2">
      <c r="F34" s="2"/>
    </row>
    <row r="35" spans="1:10" ht="15" customHeight="1" x14ac:dyDescent="0.2">
      <c r="F35" s="2"/>
    </row>
    <row r="36" spans="1:10" ht="15" customHeight="1" x14ac:dyDescent="0.2">
      <c r="F36" s="2"/>
    </row>
    <row r="37" spans="1:10" ht="15" customHeight="1" x14ac:dyDescent="0.2">
      <c r="F37" s="2"/>
    </row>
    <row r="38" spans="1:10" ht="15" customHeight="1" x14ac:dyDescent="0.2">
      <c r="F38" s="2"/>
    </row>
    <row r="39" spans="1:10" ht="15" customHeight="1" x14ac:dyDescent="0.2">
      <c r="F39" s="2"/>
    </row>
  </sheetData>
  <mergeCells count="10">
    <mergeCell ref="A9:J9"/>
    <mergeCell ref="A33:J33"/>
    <mergeCell ref="B5:F5"/>
    <mergeCell ref="G5:K5"/>
    <mergeCell ref="A6:J6"/>
    <mergeCell ref="A7:J7"/>
    <mergeCell ref="A8:B8"/>
    <mergeCell ref="C8:E8"/>
    <mergeCell ref="F8:G8"/>
    <mergeCell ref="H8:J8"/>
  </mergeCells>
  <pageMargins left="0.75" right="0.75" top="1" bottom="1" header="0.5" footer="0.5"/>
  <pageSetup paperSize="9" orientation="portrait" horizontalDpi="4294967292" verticalDpi="429496729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2AFB3-7E8A-1F41-BDF7-739B4DE90E4F}">
  <dimension ref="A1:J23"/>
  <sheetViews>
    <sheetView showGridLines="0" zoomScaleNormal="100" workbookViewId="0"/>
  </sheetViews>
  <sheetFormatPr baseColWidth="10" defaultColWidth="10.6640625" defaultRowHeight="15" customHeight="1" x14ac:dyDescent="0.2"/>
  <cols>
    <col min="1" max="1" width="45.5" style="3" customWidth="1"/>
    <col min="2" max="3" width="14" style="2" customWidth="1"/>
    <col min="4" max="205" width="14" style="3" customWidth="1"/>
    <col min="206" max="16384" width="10.6640625" style="3"/>
  </cols>
  <sheetData>
    <row r="1" spans="1:3" ht="15" customHeight="1" x14ac:dyDescent="0.2">
      <c r="A1" s="35" t="str">
        <f>HYPERLINK("#'Index'!A1","Back to index")</f>
        <v>Back to index</v>
      </c>
    </row>
    <row r="2" spans="1:3" ht="45" customHeight="1" x14ac:dyDescent="0.25">
      <c r="A2" s="4" t="s">
        <v>21</v>
      </c>
    </row>
    <row r="3" spans="1:3" ht="21" customHeight="1" x14ac:dyDescent="0.2">
      <c r="A3" s="5" t="s">
        <v>959</v>
      </c>
      <c r="B3" s="6"/>
      <c r="C3" s="7"/>
    </row>
    <row r="4" spans="1:3" ht="16" x14ac:dyDescent="0.2">
      <c r="A4" s="47"/>
      <c r="C4" s="113"/>
    </row>
    <row r="5" spans="1:3" s="74" customFormat="1" ht="18" thickBot="1" x14ac:dyDescent="0.25">
      <c r="A5" s="33" t="s">
        <v>699</v>
      </c>
      <c r="B5" s="77" t="s">
        <v>700</v>
      </c>
      <c r="C5" s="32" t="s">
        <v>701</v>
      </c>
    </row>
    <row r="6" spans="1:3" s="74" customFormat="1" ht="16" x14ac:dyDescent="0.2">
      <c r="A6" s="115"/>
      <c r="B6" s="78"/>
      <c r="C6" s="116"/>
    </row>
    <row r="7" spans="1:3" s="74" customFormat="1" ht="17" x14ac:dyDescent="0.2">
      <c r="A7" s="18" t="s">
        <v>702</v>
      </c>
      <c r="B7" s="118" t="s">
        <v>960</v>
      </c>
      <c r="C7" s="17" t="s">
        <v>704</v>
      </c>
    </row>
    <row r="8" spans="1:3" s="74" customFormat="1" ht="17" x14ac:dyDescent="0.2">
      <c r="A8" s="20" t="s">
        <v>705</v>
      </c>
      <c r="B8" s="81" t="s">
        <v>706</v>
      </c>
      <c r="C8" s="21" t="s">
        <v>707</v>
      </c>
    </row>
    <row r="9" spans="1:3" s="74" customFormat="1" ht="17" x14ac:dyDescent="0.2">
      <c r="A9" s="20" t="s">
        <v>708</v>
      </c>
      <c r="B9" s="81" t="s">
        <v>709</v>
      </c>
      <c r="C9" s="21" t="s">
        <v>710</v>
      </c>
    </row>
    <row r="10" spans="1:3" s="74" customFormat="1" ht="34" x14ac:dyDescent="0.2">
      <c r="A10" s="20" t="s">
        <v>711</v>
      </c>
      <c r="B10" s="81" t="s">
        <v>712</v>
      </c>
      <c r="C10" s="21" t="s">
        <v>713</v>
      </c>
    </row>
    <row r="11" spans="1:3" s="74" customFormat="1" ht="34" x14ac:dyDescent="0.2">
      <c r="A11" s="20" t="s">
        <v>714</v>
      </c>
      <c r="B11" s="81" t="s">
        <v>715</v>
      </c>
      <c r="C11" s="21" t="s">
        <v>716</v>
      </c>
    </row>
    <row r="12" spans="1:3" s="74" customFormat="1" ht="32" customHeight="1" x14ac:dyDescent="0.2">
      <c r="A12" s="20" t="s">
        <v>717</v>
      </c>
      <c r="B12" s="81" t="s">
        <v>718</v>
      </c>
      <c r="C12" s="21" t="s">
        <v>719</v>
      </c>
    </row>
    <row r="13" spans="1:3" s="74" customFormat="1" ht="34" x14ac:dyDescent="0.2">
      <c r="A13" s="82" t="s">
        <v>720</v>
      </c>
      <c r="B13" s="90" t="s">
        <v>721</v>
      </c>
      <c r="C13" s="72" t="s">
        <v>722</v>
      </c>
    </row>
    <row r="14" spans="1:3" s="74" customFormat="1" ht="16" x14ac:dyDescent="0.2">
      <c r="A14" s="152"/>
      <c r="B14" s="153"/>
      <c r="C14" s="152"/>
    </row>
    <row r="15" spans="1:3" s="74" customFormat="1" ht="17" x14ac:dyDescent="0.2">
      <c r="A15" s="18" t="s">
        <v>723</v>
      </c>
      <c r="B15" s="118" t="s">
        <v>724</v>
      </c>
      <c r="C15" s="17" t="s">
        <v>725</v>
      </c>
    </row>
    <row r="16" spans="1:3" s="74" customFormat="1" ht="17" x14ac:dyDescent="0.2">
      <c r="A16" s="18" t="s">
        <v>726</v>
      </c>
      <c r="B16" s="118" t="s">
        <v>727</v>
      </c>
      <c r="C16" s="17" t="s">
        <v>728</v>
      </c>
    </row>
    <row r="17" spans="1:10" s="74" customFormat="1" ht="34" x14ac:dyDescent="0.2">
      <c r="A17" s="82" t="s">
        <v>729</v>
      </c>
      <c r="B17" s="154" t="s">
        <v>730</v>
      </c>
      <c r="C17" s="155" t="s">
        <v>731</v>
      </c>
    </row>
    <row r="18" spans="1:10" s="74" customFormat="1" ht="31" customHeight="1" x14ac:dyDescent="0.2">
      <c r="A18" s="20" t="s">
        <v>961</v>
      </c>
      <c r="B18" s="118" t="s">
        <v>303</v>
      </c>
      <c r="C18" s="17" t="s">
        <v>733</v>
      </c>
    </row>
    <row r="19" spans="1:10" s="74" customFormat="1" ht="17" x14ac:dyDescent="0.2">
      <c r="A19" s="20" t="s">
        <v>734</v>
      </c>
      <c r="B19" s="81" t="s">
        <v>735</v>
      </c>
      <c r="C19" s="21" t="s">
        <v>727</v>
      </c>
    </row>
    <row r="20" spans="1:10" s="74" customFormat="1" ht="34" x14ac:dyDescent="0.2">
      <c r="A20" s="82" t="s">
        <v>736</v>
      </c>
      <c r="B20" s="90" t="s">
        <v>737</v>
      </c>
      <c r="C20" s="72" t="s">
        <v>738</v>
      </c>
    </row>
    <row r="21" spans="1:10" ht="16" x14ac:dyDescent="0.2">
      <c r="A21" s="152"/>
      <c r="B21" s="153"/>
      <c r="C21" s="152"/>
    </row>
    <row r="22" spans="1:10" ht="40" customHeight="1" thickBot="1" x14ac:dyDescent="0.25">
      <c r="A22" s="31" t="s">
        <v>739</v>
      </c>
      <c r="B22" s="156" t="s">
        <v>740</v>
      </c>
      <c r="C22" s="66" t="s">
        <v>741</v>
      </c>
      <c r="D22" s="157"/>
      <c r="E22" s="157"/>
      <c r="F22" s="157"/>
      <c r="G22" s="157"/>
      <c r="H22" s="157"/>
      <c r="I22" s="157"/>
      <c r="J22" s="157"/>
    </row>
    <row r="23" spans="1:10" ht="23" customHeight="1" x14ac:dyDescent="0.2">
      <c r="A23" s="140" t="s">
        <v>742</v>
      </c>
      <c r="B23" s="140"/>
      <c r="C23" s="140"/>
    </row>
  </sheetData>
  <mergeCells count="1">
    <mergeCell ref="A23:C23"/>
  </mergeCells>
  <pageMargins left="0.75" right="0.75" top="1" bottom="1" header="0.5" footer="0.5"/>
  <pageSetup paperSize="9" orientation="portrait" horizontalDpi="4294967292" verticalDpi="429496729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026A0-4FEC-7943-B7B8-14F067135173}">
  <dimension ref="A1:C9"/>
  <sheetViews>
    <sheetView showGridLines="0" zoomScaleNormal="100" workbookViewId="0">
      <selection activeCell="A2" sqref="A2"/>
    </sheetView>
  </sheetViews>
  <sheetFormatPr baseColWidth="10" defaultColWidth="10.6640625" defaultRowHeight="15" customHeight="1" x14ac:dyDescent="0.2"/>
  <cols>
    <col min="1" max="1" width="45.5" style="3" customWidth="1"/>
    <col min="2" max="3" width="14" style="2" customWidth="1"/>
    <col min="4" max="205" width="14" style="3" customWidth="1"/>
    <col min="206" max="16384" width="10.6640625" style="3"/>
  </cols>
  <sheetData>
    <row r="1" spans="1:3" ht="15" customHeight="1" x14ac:dyDescent="0.2">
      <c r="A1" s="35" t="str">
        <f>HYPERLINK("#'Index'!A1","Back to index")</f>
        <v>Back to index</v>
      </c>
    </row>
    <row r="2" spans="1:3" ht="45" customHeight="1" x14ac:dyDescent="0.25">
      <c r="A2" s="4" t="s">
        <v>21</v>
      </c>
    </row>
    <row r="3" spans="1:3" ht="21" customHeight="1" x14ac:dyDescent="0.2">
      <c r="A3" s="5" t="s">
        <v>962</v>
      </c>
      <c r="B3" s="6"/>
      <c r="C3" s="7"/>
    </row>
    <row r="4" spans="1:3" ht="16" x14ac:dyDescent="0.2">
      <c r="A4" s="47"/>
      <c r="C4" s="113"/>
    </row>
    <row r="5" spans="1:3" s="74" customFormat="1" ht="18" thickBot="1" x14ac:dyDescent="0.25">
      <c r="A5" s="33"/>
      <c r="B5" s="77" t="s">
        <v>700</v>
      </c>
      <c r="C5" s="32" t="s">
        <v>701</v>
      </c>
    </row>
    <row r="6" spans="1:3" s="74" customFormat="1" ht="16" x14ac:dyDescent="0.2">
      <c r="A6" s="115"/>
      <c r="B6" s="78"/>
      <c r="C6" s="116"/>
    </row>
    <row r="7" spans="1:3" s="74" customFormat="1" ht="33" customHeight="1" x14ac:dyDescent="0.2">
      <c r="A7" s="18" t="s">
        <v>963</v>
      </c>
      <c r="B7" s="118" t="s">
        <v>964</v>
      </c>
      <c r="C7" s="17" t="s">
        <v>965</v>
      </c>
    </row>
    <row r="8" spans="1:3" s="74" customFormat="1" ht="22" customHeight="1" thickBot="1" x14ac:dyDescent="0.25">
      <c r="A8" s="100" t="s">
        <v>966</v>
      </c>
      <c r="B8" s="105" t="s">
        <v>967</v>
      </c>
      <c r="C8" s="106" t="s">
        <v>968</v>
      </c>
    </row>
    <row r="9" spans="1:3" ht="21" customHeight="1" x14ac:dyDescent="0.2">
      <c r="A9" s="173" t="s">
        <v>969</v>
      </c>
      <c r="B9" s="173"/>
      <c r="C9" s="173"/>
    </row>
  </sheetData>
  <mergeCells count="1">
    <mergeCell ref="A9:C9"/>
  </mergeCells>
  <pageMargins left="0.75" right="0.75" top="1" bottom="1" header="0.5" footer="0.5"/>
  <pageSetup paperSize="9" orientation="portrait" horizontalDpi="4294967292" verticalDpi="429496729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2C943-D8BE-7F4B-AE6A-84961F1A3095}">
  <dimension ref="A1:D16"/>
  <sheetViews>
    <sheetView showGridLines="0" zoomScaleNormal="100" workbookViewId="0">
      <selection activeCell="A2" sqref="A2"/>
    </sheetView>
  </sheetViews>
  <sheetFormatPr baseColWidth="10" defaultColWidth="10.6640625" defaultRowHeight="15" customHeight="1" x14ac:dyDescent="0.2"/>
  <cols>
    <col min="1" max="1" width="45.5" style="3" customWidth="1"/>
    <col min="2" max="2" width="15.1640625" style="2" customWidth="1"/>
    <col min="3" max="3" width="14.6640625" style="2" customWidth="1"/>
    <col min="4" max="205" width="14" style="3" customWidth="1"/>
    <col min="206" max="16384" width="10.6640625" style="3"/>
  </cols>
  <sheetData>
    <row r="1" spans="1:4" ht="15" customHeight="1" x14ac:dyDescent="0.2">
      <c r="A1" s="35" t="str">
        <f>HYPERLINK("#'Index'!A1","Back to index")</f>
        <v>Back to index</v>
      </c>
    </row>
    <row r="2" spans="1:4" ht="45" customHeight="1" x14ac:dyDescent="0.25">
      <c r="A2" s="4" t="s">
        <v>21</v>
      </c>
    </row>
    <row r="3" spans="1:4" ht="21" customHeight="1" x14ac:dyDescent="0.2">
      <c r="A3" s="5" t="s">
        <v>970</v>
      </c>
      <c r="B3" s="6"/>
      <c r="C3" s="7"/>
    </row>
    <row r="4" spans="1:4" ht="35" customHeight="1" x14ac:dyDescent="0.2">
      <c r="A4" s="47"/>
      <c r="B4" s="174" t="s">
        <v>971</v>
      </c>
      <c r="C4" s="175" t="s">
        <v>971</v>
      </c>
    </row>
    <row r="5" spans="1:4" s="74" customFormat="1" ht="20" customHeight="1" thickBot="1" x14ac:dyDescent="0.25">
      <c r="A5" s="33" t="s">
        <v>699</v>
      </c>
      <c r="B5" s="77" t="s">
        <v>128</v>
      </c>
      <c r="C5" s="32" t="s">
        <v>119</v>
      </c>
    </row>
    <row r="6" spans="1:4" s="74" customFormat="1" ht="12" customHeight="1" x14ac:dyDescent="0.2">
      <c r="A6" s="115"/>
      <c r="B6" s="78"/>
      <c r="C6" s="116"/>
    </row>
    <row r="7" spans="1:4" s="74" customFormat="1" ht="35" customHeight="1" x14ac:dyDescent="0.2">
      <c r="A7" s="18" t="s">
        <v>972</v>
      </c>
      <c r="B7" s="118" t="s">
        <v>973</v>
      </c>
      <c r="C7" s="17" t="s">
        <v>974</v>
      </c>
    </row>
    <row r="8" spans="1:4" s="74" customFormat="1" ht="20" customHeight="1" x14ac:dyDescent="0.2">
      <c r="A8" s="20" t="s">
        <v>975</v>
      </c>
      <c r="B8" s="81" t="s">
        <v>976</v>
      </c>
      <c r="C8" s="21" t="s">
        <v>977</v>
      </c>
    </row>
    <row r="9" spans="1:4" s="74" customFormat="1" ht="17" x14ac:dyDescent="0.2">
      <c r="A9" s="20" t="s">
        <v>978</v>
      </c>
      <c r="B9" s="81" t="s">
        <v>813</v>
      </c>
      <c r="C9" s="21" t="s">
        <v>979</v>
      </c>
    </row>
    <row r="10" spans="1:4" s="15" customFormat="1" ht="17" x14ac:dyDescent="0.2">
      <c r="A10" s="20" t="s">
        <v>980</v>
      </c>
      <c r="B10" s="81" t="s">
        <v>981</v>
      </c>
      <c r="C10" s="21" t="s">
        <v>981</v>
      </c>
      <c r="D10" s="74"/>
    </row>
    <row r="11" spans="1:4" s="19" customFormat="1" ht="17" x14ac:dyDescent="0.2">
      <c r="A11" s="18" t="s">
        <v>982</v>
      </c>
      <c r="B11" s="118" t="s">
        <v>983</v>
      </c>
      <c r="C11" s="17" t="s">
        <v>984</v>
      </c>
      <c r="D11" s="74"/>
    </row>
    <row r="12" spans="1:4" s="74" customFormat="1" ht="17" x14ac:dyDescent="0.2">
      <c r="A12" s="82" t="s">
        <v>985</v>
      </c>
      <c r="B12" s="90" t="s">
        <v>986</v>
      </c>
      <c r="C12" s="72" t="s">
        <v>987</v>
      </c>
    </row>
    <row r="13" spans="1:4" s="15" customFormat="1" ht="51" customHeight="1" x14ac:dyDescent="0.2">
      <c r="A13" s="20" t="s">
        <v>988</v>
      </c>
      <c r="B13" s="81" t="s">
        <v>816</v>
      </c>
      <c r="C13" s="21" t="s">
        <v>989</v>
      </c>
      <c r="D13" s="74"/>
    </row>
    <row r="14" spans="1:4" s="74" customFormat="1" ht="18" customHeight="1" x14ac:dyDescent="0.2">
      <c r="A14" s="82" t="s">
        <v>990</v>
      </c>
      <c r="B14" s="90" t="s">
        <v>991</v>
      </c>
      <c r="C14" s="72" t="s">
        <v>992</v>
      </c>
    </row>
    <row r="15" spans="1:4" s="19" customFormat="1" ht="18" thickBot="1" x14ac:dyDescent="0.25">
      <c r="A15" s="31" t="s">
        <v>993</v>
      </c>
      <c r="B15" s="156" t="s">
        <v>912</v>
      </c>
      <c r="C15" s="66" t="s">
        <v>913</v>
      </c>
      <c r="D15" s="74"/>
    </row>
    <row r="16" spans="1:4" ht="15" customHeight="1" x14ac:dyDescent="0.2">
      <c r="A16" s="161"/>
      <c r="B16" s="161"/>
      <c r="C16" s="161"/>
    </row>
  </sheetData>
  <mergeCells count="1">
    <mergeCell ref="A16:C16"/>
  </mergeCells>
  <pageMargins left="0.75" right="0.75" top="1" bottom="1" header="0.5" footer="0.5"/>
  <pageSetup paperSize="9" orientation="portrait" horizontalDpi="4294967292" verticalDpi="429496729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3A9F1-1C97-844A-8B31-3CC33CBE66EA}">
  <dimension ref="A1:C11"/>
  <sheetViews>
    <sheetView showGridLines="0" zoomScaleNormal="100" workbookViewId="0"/>
  </sheetViews>
  <sheetFormatPr baseColWidth="10" defaultColWidth="10.6640625" defaultRowHeight="15" customHeight="1" x14ac:dyDescent="0.2"/>
  <cols>
    <col min="1" max="1" width="45.5" style="3" customWidth="1"/>
    <col min="2" max="3" width="14" style="2" customWidth="1"/>
    <col min="4" max="205" width="14" style="3" customWidth="1"/>
    <col min="206" max="16384" width="10.6640625" style="3"/>
  </cols>
  <sheetData>
    <row r="1" spans="1:3" ht="15" customHeight="1" x14ac:dyDescent="0.2">
      <c r="A1" s="35" t="str">
        <f>HYPERLINK("#'Index'!A1","Back to index")</f>
        <v>Back to index</v>
      </c>
    </row>
    <row r="2" spans="1:3" ht="45" customHeight="1" x14ac:dyDescent="0.25">
      <c r="A2" s="4" t="s">
        <v>21</v>
      </c>
    </row>
    <row r="3" spans="1:3" ht="21" customHeight="1" x14ac:dyDescent="0.2">
      <c r="A3" s="5" t="s">
        <v>994</v>
      </c>
      <c r="B3" s="6"/>
      <c r="C3" s="7"/>
    </row>
    <row r="4" spans="1:3" ht="16" x14ac:dyDescent="0.2">
      <c r="A4" s="47"/>
      <c r="C4" s="113"/>
    </row>
    <row r="5" spans="1:3" s="74" customFormat="1" ht="18" thickBot="1" x14ac:dyDescent="0.25">
      <c r="A5" s="33" t="s">
        <v>699</v>
      </c>
      <c r="B5" s="77" t="s">
        <v>700</v>
      </c>
      <c r="C5" s="32" t="s">
        <v>701</v>
      </c>
    </row>
    <row r="6" spans="1:3" s="74" customFormat="1" ht="16" x14ac:dyDescent="0.2">
      <c r="A6" s="13"/>
      <c r="B6" s="117"/>
      <c r="C6" s="14"/>
    </row>
    <row r="7" spans="1:3" s="74" customFormat="1" ht="34" x14ac:dyDescent="0.2">
      <c r="A7" s="18" t="s">
        <v>995</v>
      </c>
      <c r="B7" s="118" t="s">
        <v>912</v>
      </c>
      <c r="C7" s="17" t="s">
        <v>913</v>
      </c>
    </row>
    <row r="8" spans="1:3" s="74" customFormat="1" ht="17" x14ac:dyDescent="0.2">
      <c r="A8" s="20" t="s">
        <v>867</v>
      </c>
      <c r="B8" s="81" t="s">
        <v>868</v>
      </c>
      <c r="C8" s="21" t="s">
        <v>869</v>
      </c>
    </row>
    <row r="9" spans="1:3" s="74" customFormat="1" ht="16" x14ac:dyDescent="0.2">
      <c r="A9" s="169"/>
      <c r="B9" s="170"/>
      <c r="C9" s="169"/>
    </row>
    <row r="10" spans="1:3" s="74" customFormat="1" ht="18" thickBot="1" x14ac:dyDescent="0.25">
      <c r="A10" s="31" t="s">
        <v>996</v>
      </c>
      <c r="B10" s="156" t="s">
        <v>997</v>
      </c>
      <c r="C10" s="66" t="s">
        <v>826</v>
      </c>
    </row>
    <row r="11" spans="1:3" ht="15" customHeight="1" x14ac:dyDescent="0.2">
      <c r="A11" s="161"/>
      <c r="B11" s="161"/>
      <c r="C11" s="161"/>
    </row>
  </sheetData>
  <mergeCells count="1">
    <mergeCell ref="A11:C11"/>
  </mergeCells>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4D16B-B0C4-AF4A-B160-A7B183D09C3B}">
  <dimension ref="A1:G9"/>
  <sheetViews>
    <sheetView showGridLines="0" zoomScaleNormal="100" workbookViewId="0"/>
  </sheetViews>
  <sheetFormatPr baseColWidth="10" defaultColWidth="10.6640625" defaultRowHeight="15" customHeight="1" x14ac:dyDescent="0.2"/>
  <cols>
    <col min="1" max="1" width="17.5" style="3" customWidth="1"/>
    <col min="2" max="2" width="18.5" style="2" customWidth="1"/>
    <col min="3" max="3" width="23.33203125" style="2" customWidth="1"/>
    <col min="4" max="6" width="14" style="2" customWidth="1"/>
    <col min="7" max="7" width="20.83203125" style="2" customWidth="1"/>
    <col min="8" max="16384" width="10.6640625" style="3"/>
  </cols>
  <sheetData>
    <row r="1" spans="1:7" ht="15" customHeight="1" x14ac:dyDescent="0.2">
      <c r="A1" s="35" t="str">
        <f>HYPERLINK("#'Index'!A1","Back to index")</f>
        <v>Back to index</v>
      </c>
    </row>
    <row r="2" spans="1:7" ht="45" customHeight="1" x14ac:dyDescent="0.25">
      <c r="A2" s="4" t="s">
        <v>21</v>
      </c>
    </row>
    <row r="3" spans="1:7" ht="21" customHeight="1" x14ac:dyDescent="0.2">
      <c r="A3" s="5" t="s">
        <v>58</v>
      </c>
      <c r="B3" s="7"/>
      <c r="C3" s="7"/>
      <c r="D3" s="7"/>
      <c r="E3" s="7"/>
      <c r="F3" s="7"/>
      <c r="G3" s="7"/>
    </row>
    <row r="4" spans="1:7" ht="16" x14ac:dyDescent="0.2">
      <c r="A4" s="47"/>
    </row>
    <row r="5" spans="1:7" s="12" customFormat="1" ht="35" thickBot="1" x14ac:dyDescent="0.25">
      <c r="A5" s="33" t="s">
        <v>59</v>
      </c>
      <c r="B5" s="32" t="s">
        <v>60</v>
      </c>
      <c r="C5" s="32" t="s">
        <v>61</v>
      </c>
      <c r="D5" s="32" t="s">
        <v>62</v>
      </c>
      <c r="E5" s="32" t="s">
        <v>63</v>
      </c>
      <c r="F5" s="32" t="s">
        <v>64</v>
      </c>
      <c r="G5" s="32" t="s">
        <v>65</v>
      </c>
    </row>
    <row r="6" spans="1:7" s="12" customFormat="1" ht="24" customHeight="1" x14ac:dyDescent="0.2">
      <c r="A6" s="20" t="s">
        <v>66</v>
      </c>
      <c r="B6" s="21" t="s">
        <v>67</v>
      </c>
      <c r="C6" s="21" t="s">
        <v>68</v>
      </c>
      <c r="D6" s="21" t="s">
        <v>69</v>
      </c>
      <c r="E6" s="21" t="s">
        <v>70</v>
      </c>
      <c r="F6" s="21" t="s">
        <v>71</v>
      </c>
      <c r="G6" s="21" t="s">
        <v>72</v>
      </c>
    </row>
    <row r="7" spans="1:7" s="12" customFormat="1" ht="24" customHeight="1" x14ac:dyDescent="0.2">
      <c r="A7" s="20" t="s">
        <v>66</v>
      </c>
      <c r="B7" s="21" t="s">
        <v>73</v>
      </c>
      <c r="C7" s="21" t="s">
        <v>74</v>
      </c>
      <c r="D7" s="21" t="s">
        <v>69</v>
      </c>
      <c r="E7" s="21" t="s">
        <v>75</v>
      </c>
      <c r="F7" s="21" t="s">
        <v>76</v>
      </c>
      <c r="G7" s="21" t="s">
        <v>77</v>
      </c>
    </row>
    <row r="8" spans="1:7" s="12" customFormat="1" ht="24" customHeight="1" thickBot="1" x14ac:dyDescent="0.25">
      <c r="A8" s="20" t="s">
        <v>66</v>
      </c>
      <c r="B8" s="21" t="s">
        <v>28</v>
      </c>
      <c r="C8" s="21" t="s">
        <v>78</v>
      </c>
      <c r="D8" s="21" t="s">
        <v>69</v>
      </c>
      <c r="E8" s="21" t="s">
        <v>79</v>
      </c>
      <c r="F8" s="21" t="s">
        <v>80</v>
      </c>
      <c r="G8" s="21" t="s">
        <v>81</v>
      </c>
    </row>
    <row r="9" spans="1:7" ht="58" customHeight="1" x14ac:dyDescent="0.2">
      <c r="A9" s="123"/>
      <c r="B9" s="123"/>
      <c r="C9" s="123"/>
      <c r="D9" s="123"/>
      <c r="E9" s="123"/>
      <c r="F9" s="123"/>
      <c r="G9" s="123"/>
    </row>
  </sheetData>
  <mergeCells count="1">
    <mergeCell ref="A9:G9"/>
  </mergeCells>
  <pageMargins left="0.75" right="0.75" top="1" bottom="1" header="0.5" footer="0.5"/>
  <pageSetup paperSize="9" orientation="portrait" horizontalDpi="4294967292" verticalDpi="429496729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F5C67-5CAA-664B-BFBD-0F65B1FAB506}">
  <dimension ref="A1:C16"/>
  <sheetViews>
    <sheetView showGridLines="0" zoomScaleNormal="100" workbookViewId="0"/>
  </sheetViews>
  <sheetFormatPr baseColWidth="10" defaultColWidth="10.6640625" defaultRowHeight="15" customHeight="1" x14ac:dyDescent="0.2"/>
  <cols>
    <col min="1" max="1" width="45.5" style="3" customWidth="1"/>
    <col min="2" max="3" width="14" style="2" customWidth="1"/>
    <col min="4" max="202" width="14" style="3" customWidth="1"/>
    <col min="203" max="16384" width="10.6640625" style="3"/>
  </cols>
  <sheetData>
    <row r="1" spans="1:3" ht="15" customHeight="1" x14ac:dyDescent="0.2">
      <c r="A1" s="35" t="str">
        <f>HYPERLINK("#'Index'!A1","Back to index")</f>
        <v>Back to index</v>
      </c>
    </row>
    <row r="2" spans="1:3" ht="45" customHeight="1" x14ac:dyDescent="0.25">
      <c r="A2" s="4" t="s">
        <v>21</v>
      </c>
    </row>
    <row r="3" spans="1:3" ht="21" customHeight="1" x14ac:dyDescent="0.2">
      <c r="A3" s="5" t="s">
        <v>998</v>
      </c>
      <c r="B3" s="6"/>
      <c r="C3" s="7"/>
    </row>
    <row r="4" spans="1:3" ht="16" x14ac:dyDescent="0.2">
      <c r="A4" s="47"/>
      <c r="C4" s="113"/>
    </row>
    <row r="5" spans="1:3" s="74" customFormat="1" ht="37" thickBot="1" x14ac:dyDescent="0.25">
      <c r="A5" s="33" t="s">
        <v>699</v>
      </c>
      <c r="B5" s="77" t="s">
        <v>999</v>
      </c>
      <c r="C5" s="32" t="s">
        <v>1000</v>
      </c>
    </row>
    <row r="6" spans="1:3" s="74" customFormat="1" ht="16" x14ac:dyDescent="0.2">
      <c r="A6" s="115"/>
      <c r="B6" s="78"/>
      <c r="C6" s="116"/>
    </row>
    <row r="7" spans="1:3" s="74" customFormat="1" ht="17" x14ac:dyDescent="0.2">
      <c r="A7" s="18" t="s">
        <v>1001</v>
      </c>
      <c r="B7" s="118" t="s">
        <v>1002</v>
      </c>
      <c r="C7" s="17" t="s">
        <v>1003</v>
      </c>
    </row>
    <row r="8" spans="1:3" s="74" customFormat="1" ht="17" x14ac:dyDescent="0.2">
      <c r="A8" s="20" t="s">
        <v>1004</v>
      </c>
      <c r="B8" s="81" t="s">
        <v>1005</v>
      </c>
      <c r="C8" s="21" t="s">
        <v>1006</v>
      </c>
    </row>
    <row r="9" spans="1:3" s="74" customFormat="1" ht="17" x14ac:dyDescent="0.2">
      <c r="A9" s="20" t="s">
        <v>1007</v>
      </c>
      <c r="B9" s="81" t="s">
        <v>1008</v>
      </c>
      <c r="C9" s="21" t="s">
        <v>1009</v>
      </c>
    </row>
    <row r="10" spans="1:3" s="74" customFormat="1" ht="17" x14ac:dyDescent="0.2">
      <c r="A10" s="20" t="s">
        <v>1010</v>
      </c>
      <c r="B10" s="81" t="s">
        <v>1011</v>
      </c>
      <c r="C10" s="21" t="s">
        <v>939</v>
      </c>
    </row>
    <row r="11" spans="1:3" s="74" customFormat="1" ht="17" x14ac:dyDescent="0.2">
      <c r="A11" s="20" t="s">
        <v>1012</v>
      </c>
      <c r="B11" s="81" t="s">
        <v>1013</v>
      </c>
      <c r="C11" s="21" t="s">
        <v>1014</v>
      </c>
    </row>
    <row r="12" spans="1:3" s="74" customFormat="1" ht="17" x14ac:dyDescent="0.2">
      <c r="A12" s="20" t="s">
        <v>1015</v>
      </c>
      <c r="B12" s="81" t="s">
        <v>1016</v>
      </c>
      <c r="C12" s="21" t="s">
        <v>1017</v>
      </c>
    </row>
    <row r="13" spans="1:3" s="74" customFormat="1" ht="17" x14ac:dyDescent="0.2">
      <c r="A13" s="20" t="s">
        <v>1018</v>
      </c>
      <c r="B13" s="81" t="s">
        <v>1019</v>
      </c>
      <c r="C13" s="21" t="s">
        <v>1020</v>
      </c>
    </row>
    <row r="14" spans="1:3" s="74" customFormat="1" ht="17" x14ac:dyDescent="0.2">
      <c r="A14" s="20" t="s">
        <v>1021</v>
      </c>
      <c r="B14" s="81" t="s">
        <v>1022</v>
      </c>
      <c r="C14" s="21" t="s">
        <v>1023</v>
      </c>
    </row>
    <row r="15" spans="1:3" s="74" customFormat="1" ht="18" thickBot="1" x14ac:dyDescent="0.25">
      <c r="A15" s="100" t="s">
        <v>1024</v>
      </c>
      <c r="B15" s="105" t="s">
        <v>1025</v>
      </c>
      <c r="C15" s="106" t="s">
        <v>1026</v>
      </c>
    </row>
    <row r="16" spans="1:3" ht="30" customHeight="1" x14ac:dyDescent="0.2">
      <c r="A16" s="123" t="s">
        <v>1027</v>
      </c>
      <c r="B16" s="123"/>
      <c r="C16" s="123"/>
    </row>
  </sheetData>
  <mergeCells count="1">
    <mergeCell ref="A16:C16"/>
  </mergeCells>
  <pageMargins left="0.75" right="0.75" top="1" bottom="1" header="0.5" footer="0.5"/>
  <pageSetup paperSize="9" orientation="portrait" horizontalDpi="4294967292" verticalDpi="429496729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128F9-3B80-5045-A1DC-EFBEADABC389}">
  <dimension ref="A1:D16"/>
  <sheetViews>
    <sheetView showGridLines="0" zoomScaleNormal="100" workbookViewId="0"/>
  </sheetViews>
  <sheetFormatPr baseColWidth="10" defaultColWidth="10.6640625" defaultRowHeight="15" customHeight="1" x14ac:dyDescent="0.2"/>
  <cols>
    <col min="1" max="1" width="45.5" style="3" customWidth="1"/>
    <col min="2" max="2" width="7.5" style="3" customWidth="1"/>
    <col min="3" max="4" width="14" style="2" customWidth="1"/>
    <col min="5" max="206" width="14" style="3" customWidth="1"/>
    <col min="207" max="16384" width="10.6640625" style="3"/>
  </cols>
  <sheetData>
    <row r="1" spans="1:4" ht="15" customHeight="1" x14ac:dyDescent="0.2">
      <c r="A1" s="35" t="str">
        <f>HYPERLINK("#'Index'!A1","Back to index")</f>
        <v>Back to index</v>
      </c>
      <c r="B1" s="1"/>
    </row>
    <row r="2" spans="1:4" ht="45" customHeight="1" x14ac:dyDescent="0.25">
      <c r="A2" s="4" t="s">
        <v>21</v>
      </c>
      <c r="B2" s="4"/>
    </row>
    <row r="3" spans="1:4" ht="21" customHeight="1" x14ac:dyDescent="0.2">
      <c r="A3" s="5" t="s">
        <v>1028</v>
      </c>
      <c r="B3" s="5"/>
      <c r="C3" s="6"/>
      <c r="D3" s="7"/>
    </row>
    <row r="4" spans="1:4" ht="16" x14ac:dyDescent="0.2">
      <c r="A4" s="47"/>
      <c r="B4" s="47"/>
      <c r="D4" s="113"/>
    </row>
    <row r="5" spans="1:4" s="74" customFormat="1" ht="20" thickBot="1" x14ac:dyDescent="0.25">
      <c r="A5" s="33"/>
      <c r="B5" s="33"/>
      <c r="C5" s="77" t="s">
        <v>128</v>
      </c>
      <c r="D5" s="32" t="s">
        <v>1029</v>
      </c>
    </row>
    <row r="6" spans="1:4" s="74" customFormat="1" ht="16" x14ac:dyDescent="0.2">
      <c r="A6" s="115"/>
      <c r="B6" s="115"/>
      <c r="C6" s="78"/>
      <c r="D6" s="116"/>
    </row>
    <row r="7" spans="1:4" s="74" customFormat="1" ht="16" customHeight="1" x14ac:dyDescent="0.2">
      <c r="A7" s="18" t="s">
        <v>1030</v>
      </c>
      <c r="B7" s="18" t="s">
        <v>1031</v>
      </c>
      <c r="C7" s="118" t="s">
        <v>491</v>
      </c>
      <c r="D7" s="17" t="s">
        <v>745</v>
      </c>
    </row>
    <row r="8" spans="1:4" s="74" customFormat="1" ht="16" customHeight="1" x14ac:dyDescent="0.2">
      <c r="A8" s="20" t="s">
        <v>1032</v>
      </c>
      <c r="B8" s="20" t="s">
        <v>1031</v>
      </c>
      <c r="C8" s="81" t="s">
        <v>1033</v>
      </c>
      <c r="D8" s="21" t="s">
        <v>1034</v>
      </c>
    </row>
    <row r="9" spans="1:4" s="74" customFormat="1" ht="16" customHeight="1" x14ac:dyDescent="0.2">
      <c r="A9" s="20" t="s">
        <v>1035</v>
      </c>
      <c r="B9" s="20" t="s">
        <v>1031</v>
      </c>
      <c r="C9" s="81" t="s">
        <v>1036</v>
      </c>
      <c r="D9" s="21" t="s">
        <v>1037</v>
      </c>
    </row>
    <row r="10" spans="1:4" s="74" customFormat="1" ht="16" customHeight="1" x14ac:dyDescent="0.2">
      <c r="A10" s="20" t="s">
        <v>1038</v>
      </c>
      <c r="B10" s="20" t="s">
        <v>1031</v>
      </c>
      <c r="C10" s="81" t="s">
        <v>1039</v>
      </c>
      <c r="D10" s="21" t="s">
        <v>1040</v>
      </c>
    </row>
    <row r="11" spans="1:4" s="74" customFormat="1" ht="16" customHeight="1" x14ac:dyDescent="0.2">
      <c r="A11" s="20" t="s">
        <v>1041</v>
      </c>
      <c r="B11" s="20" t="s">
        <v>1031</v>
      </c>
      <c r="C11" s="81" t="s">
        <v>1042</v>
      </c>
      <c r="D11" s="21" t="s">
        <v>1043</v>
      </c>
    </row>
    <row r="12" spans="1:4" s="74" customFormat="1" ht="16" customHeight="1" x14ac:dyDescent="0.2">
      <c r="A12" s="20" t="s">
        <v>1044</v>
      </c>
      <c r="B12" s="20" t="s">
        <v>1031</v>
      </c>
      <c r="C12" s="81" t="s">
        <v>1045</v>
      </c>
      <c r="D12" s="21" t="s">
        <v>1046</v>
      </c>
    </row>
    <row r="13" spans="1:4" s="74" customFormat="1" ht="16" customHeight="1" x14ac:dyDescent="0.2">
      <c r="A13" s="20" t="s">
        <v>1047</v>
      </c>
      <c r="B13" s="20" t="s">
        <v>1031</v>
      </c>
      <c r="C13" s="81" t="s">
        <v>1048</v>
      </c>
      <c r="D13" s="21" t="s">
        <v>1049</v>
      </c>
    </row>
    <row r="14" spans="1:4" ht="20" customHeight="1" thickBot="1" x14ac:dyDescent="0.25">
      <c r="A14" s="100" t="s">
        <v>1050</v>
      </c>
      <c r="B14" s="100" t="s">
        <v>1051</v>
      </c>
      <c r="C14" s="105" t="s">
        <v>1052</v>
      </c>
      <c r="D14" s="106" t="s">
        <v>1053</v>
      </c>
    </row>
    <row r="15" spans="1:4" ht="24" customHeight="1" x14ac:dyDescent="0.2">
      <c r="A15" s="176" t="s">
        <v>1054</v>
      </c>
      <c r="B15" s="176"/>
      <c r="C15" s="176"/>
      <c r="D15" s="176"/>
    </row>
    <row r="16" spans="1:4" ht="15" customHeight="1" x14ac:dyDescent="0.2">
      <c r="A16" s="173"/>
      <c r="B16" s="173"/>
      <c r="C16" s="173"/>
      <c r="D16" s="173"/>
    </row>
  </sheetData>
  <mergeCells count="2">
    <mergeCell ref="A15:D15"/>
    <mergeCell ref="A16:D16"/>
  </mergeCells>
  <pageMargins left="0.75" right="0.75" top="1" bottom="1" header="0.5" footer="0.5"/>
  <pageSetup paperSize="9" orientation="portrait" horizontalDpi="4294967292" verticalDpi="429496729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8D363-ED1F-FA4D-AA86-D5BC8B803723}">
  <dimension ref="A1:C16"/>
  <sheetViews>
    <sheetView showGridLines="0" zoomScaleNormal="100" workbookViewId="0">
      <selection activeCell="A2" sqref="A2"/>
    </sheetView>
  </sheetViews>
  <sheetFormatPr baseColWidth="10" defaultColWidth="10.6640625" defaultRowHeight="15" customHeight="1" x14ac:dyDescent="0.2"/>
  <cols>
    <col min="1" max="1" width="45.5" style="3" customWidth="1"/>
    <col min="2" max="3" width="14" style="2" customWidth="1"/>
    <col min="4" max="202" width="14" style="3" customWidth="1"/>
    <col min="203" max="16384" width="10.6640625" style="3"/>
  </cols>
  <sheetData>
    <row r="1" spans="1:3" ht="15" customHeight="1" x14ac:dyDescent="0.2">
      <c r="A1" s="35" t="str">
        <f>HYPERLINK("#'Index'!A1","Back to index")</f>
        <v>Back to index</v>
      </c>
    </row>
    <row r="2" spans="1:3" ht="45" customHeight="1" x14ac:dyDescent="0.25">
      <c r="A2" s="4" t="s">
        <v>21</v>
      </c>
    </row>
    <row r="3" spans="1:3" ht="21" customHeight="1" x14ac:dyDescent="0.2">
      <c r="A3" s="5" t="s">
        <v>1055</v>
      </c>
      <c r="B3" s="6"/>
      <c r="C3" s="7"/>
    </row>
    <row r="4" spans="1:3" ht="16" x14ac:dyDescent="0.2">
      <c r="A4" s="47"/>
      <c r="C4" s="113"/>
    </row>
    <row r="5" spans="1:3" s="74" customFormat="1" ht="35" thickBot="1" x14ac:dyDescent="0.25">
      <c r="A5" s="33" t="s">
        <v>699</v>
      </c>
      <c r="B5" s="77" t="s">
        <v>999</v>
      </c>
      <c r="C5" s="32" t="s">
        <v>1056</v>
      </c>
    </row>
    <row r="6" spans="1:3" s="74" customFormat="1" ht="16" x14ac:dyDescent="0.2">
      <c r="A6" s="115"/>
      <c r="B6" s="78"/>
      <c r="C6" s="116"/>
    </row>
    <row r="7" spans="1:3" s="74" customFormat="1" ht="17" x14ac:dyDescent="0.2">
      <c r="A7" s="18" t="s">
        <v>1001</v>
      </c>
      <c r="B7" s="118" t="s">
        <v>1057</v>
      </c>
      <c r="C7" s="17" t="s">
        <v>1058</v>
      </c>
    </row>
    <row r="8" spans="1:3" s="74" customFormat="1" ht="17" x14ac:dyDescent="0.2">
      <c r="A8" s="20" t="s">
        <v>1004</v>
      </c>
      <c r="B8" s="118" t="s">
        <v>768</v>
      </c>
      <c r="C8" s="17" t="s">
        <v>861</v>
      </c>
    </row>
    <row r="9" spans="1:3" s="74" customFormat="1" ht="17" x14ac:dyDescent="0.2">
      <c r="A9" s="20" t="s">
        <v>1007</v>
      </c>
      <c r="B9" s="118" t="s">
        <v>981</v>
      </c>
      <c r="C9" s="17" t="s">
        <v>813</v>
      </c>
    </row>
    <row r="10" spans="1:3" s="74" customFormat="1" ht="17" x14ac:dyDescent="0.2">
      <c r="A10" s="20" t="s">
        <v>1010</v>
      </c>
      <c r="B10" s="81" t="s">
        <v>810</v>
      </c>
      <c r="C10" s="21" t="s">
        <v>816</v>
      </c>
    </row>
    <row r="11" spans="1:3" s="74" customFormat="1" ht="17" x14ac:dyDescent="0.2">
      <c r="A11" s="20" t="s">
        <v>1012</v>
      </c>
      <c r="B11" s="81" t="s">
        <v>727</v>
      </c>
      <c r="C11" s="21" t="s">
        <v>935</v>
      </c>
    </row>
    <row r="12" spans="1:3" s="74" customFormat="1" ht="17" x14ac:dyDescent="0.2">
      <c r="A12" s="20" t="s">
        <v>1015</v>
      </c>
      <c r="B12" s="81" t="s">
        <v>861</v>
      </c>
      <c r="C12" s="21" t="s">
        <v>733</v>
      </c>
    </row>
    <row r="13" spans="1:3" s="74" customFormat="1" ht="17" x14ac:dyDescent="0.2">
      <c r="A13" s="20" t="s">
        <v>1059</v>
      </c>
      <c r="B13" s="81" t="s">
        <v>1060</v>
      </c>
      <c r="C13" s="21" t="s">
        <v>1061</v>
      </c>
    </row>
    <row r="14" spans="1:3" s="74" customFormat="1" ht="17" x14ac:dyDescent="0.2">
      <c r="A14" s="20" t="s">
        <v>1062</v>
      </c>
      <c r="B14" s="81" t="s">
        <v>443</v>
      </c>
      <c r="C14" s="21" t="s">
        <v>1063</v>
      </c>
    </row>
    <row r="15" spans="1:3" s="74" customFormat="1" ht="18" thickBot="1" x14ac:dyDescent="0.25">
      <c r="A15" s="100" t="s">
        <v>1024</v>
      </c>
      <c r="B15" s="105" t="s">
        <v>1064</v>
      </c>
      <c r="C15" s="106" t="s">
        <v>1065</v>
      </c>
    </row>
    <row r="16" spans="1:3" ht="23" customHeight="1" x14ac:dyDescent="0.2">
      <c r="A16" s="123"/>
      <c r="B16" s="123"/>
      <c r="C16" s="123"/>
    </row>
  </sheetData>
  <mergeCells count="1">
    <mergeCell ref="A16:C16"/>
  </mergeCells>
  <pageMargins left="0.75" right="0.75" top="1" bottom="1" header="0.5" footer="0.5"/>
  <pageSetup paperSize="9" orientation="portrait" horizontalDpi="4294967292" verticalDpi="429496729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E152C-3A85-2D4D-80F7-E2C14A78CCA6}">
  <dimension ref="A1:D24"/>
  <sheetViews>
    <sheetView showGridLines="0" zoomScaleNormal="100" workbookViewId="0">
      <selection activeCell="A2" sqref="A2"/>
    </sheetView>
  </sheetViews>
  <sheetFormatPr baseColWidth="10" defaultColWidth="10.6640625" defaultRowHeight="15" customHeight="1" x14ac:dyDescent="0.2"/>
  <cols>
    <col min="1" max="1" width="45.5" style="3" customWidth="1"/>
    <col min="2" max="3" width="14" style="2" customWidth="1"/>
    <col min="4" max="205" width="14" style="3" customWidth="1"/>
    <col min="206" max="16384" width="10.6640625" style="3"/>
  </cols>
  <sheetData>
    <row r="1" spans="1:4" ht="15" customHeight="1" x14ac:dyDescent="0.2">
      <c r="A1" s="35" t="str">
        <f>HYPERLINK("#'Index'!A1","Back to index")</f>
        <v>Back to index</v>
      </c>
    </row>
    <row r="2" spans="1:4" ht="45" customHeight="1" x14ac:dyDescent="0.25">
      <c r="A2" s="4" t="s">
        <v>21</v>
      </c>
    </row>
    <row r="3" spans="1:4" ht="21" customHeight="1" x14ac:dyDescent="0.2">
      <c r="A3" s="5" t="s">
        <v>1066</v>
      </c>
      <c r="B3" s="6"/>
      <c r="C3" s="7"/>
    </row>
    <row r="4" spans="1:4" ht="16" x14ac:dyDescent="0.2">
      <c r="A4" s="47"/>
      <c r="C4" s="113"/>
    </row>
    <row r="5" spans="1:4" s="74" customFormat="1" ht="18" thickBot="1" x14ac:dyDescent="0.25">
      <c r="A5" s="33" t="s">
        <v>699</v>
      </c>
      <c r="B5" s="77" t="s">
        <v>128</v>
      </c>
      <c r="C5" s="32" t="s">
        <v>119</v>
      </c>
    </row>
    <row r="6" spans="1:4" s="15" customFormat="1" ht="16" x14ac:dyDescent="0.2">
      <c r="A6" s="13"/>
      <c r="B6" s="117"/>
      <c r="C6" s="14"/>
      <c r="D6" s="74"/>
    </row>
    <row r="7" spans="1:4" s="19" customFormat="1" ht="17" x14ac:dyDescent="0.2">
      <c r="A7" s="16" t="s">
        <v>756</v>
      </c>
      <c r="B7" s="154" t="s">
        <v>1067</v>
      </c>
      <c r="C7" s="155" t="s">
        <v>1068</v>
      </c>
      <c r="D7" s="74"/>
    </row>
    <row r="8" spans="1:4" s="74" customFormat="1" ht="34" x14ac:dyDescent="0.2">
      <c r="A8" s="20" t="s">
        <v>1069</v>
      </c>
      <c r="B8" s="81" t="s">
        <v>992</v>
      </c>
      <c r="C8" s="21" t="s">
        <v>1070</v>
      </c>
    </row>
    <row r="9" spans="1:4" s="74" customFormat="1" ht="17" x14ac:dyDescent="0.2">
      <c r="A9" s="20" t="s">
        <v>770</v>
      </c>
      <c r="B9" s="81" t="s">
        <v>1071</v>
      </c>
      <c r="C9" s="21" t="s">
        <v>1072</v>
      </c>
    </row>
    <row r="10" spans="1:4" s="74" customFormat="1" ht="17" x14ac:dyDescent="0.2">
      <c r="A10" s="20" t="s">
        <v>773</v>
      </c>
      <c r="B10" s="81" t="s">
        <v>1073</v>
      </c>
      <c r="C10" s="21" t="s">
        <v>1074</v>
      </c>
    </row>
    <row r="11" spans="1:4" s="74" customFormat="1" ht="17" x14ac:dyDescent="0.2">
      <c r="A11" s="82" t="s">
        <v>1075</v>
      </c>
      <c r="B11" s="90" t="s">
        <v>1076</v>
      </c>
      <c r="C11" s="72" t="s">
        <v>1077</v>
      </c>
    </row>
    <row r="12" spans="1:4" s="15" customFormat="1" ht="16" x14ac:dyDescent="0.2">
      <c r="A12" s="152"/>
      <c r="B12" s="153"/>
      <c r="C12" s="152"/>
      <c r="D12" s="74"/>
    </row>
    <row r="13" spans="1:4" s="19" customFormat="1" ht="17" x14ac:dyDescent="0.2">
      <c r="A13" s="18" t="s">
        <v>787</v>
      </c>
      <c r="B13" s="118" t="s">
        <v>1078</v>
      </c>
      <c r="C13" s="17" t="s">
        <v>1079</v>
      </c>
      <c r="D13" s="74"/>
    </row>
    <row r="14" spans="1:4" s="74" customFormat="1" ht="34" x14ac:dyDescent="0.2">
      <c r="A14" s="20" t="s">
        <v>1080</v>
      </c>
      <c r="B14" s="81" t="s">
        <v>1081</v>
      </c>
      <c r="C14" s="21" t="s">
        <v>1082</v>
      </c>
    </row>
    <row r="15" spans="1:4" s="74" customFormat="1" ht="17" x14ac:dyDescent="0.2">
      <c r="A15" s="20" t="s">
        <v>796</v>
      </c>
      <c r="B15" s="81" t="s">
        <v>1083</v>
      </c>
      <c r="C15" s="21" t="s">
        <v>1084</v>
      </c>
    </row>
    <row r="16" spans="1:4" s="74" customFormat="1" ht="17" x14ac:dyDescent="0.2">
      <c r="A16" s="82" t="s">
        <v>1085</v>
      </c>
      <c r="B16" s="90" t="s">
        <v>1086</v>
      </c>
      <c r="C16" s="72" t="s">
        <v>1087</v>
      </c>
    </row>
    <row r="17" spans="1:4" s="15" customFormat="1" ht="16" x14ac:dyDescent="0.2">
      <c r="A17" s="152"/>
      <c r="B17" s="153"/>
      <c r="C17" s="152"/>
      <c r="D17" s="74"/>
    </row>
    <row r="18" spans="1:4" s="19" customFormat="1" ht="17" x14ac:dyDescent="0.2">
      <c r="A18" s="18" t="s">
        <v>1088</v>
      </c>
      <c r="B18" s="118" t="s">
        <v>1089</v>
      </c>
      <c r="C18" s="17" t="s">
        <v>1090</v>
      </c>
      <c r="D18" s="74"/>
    </row>
    <row r="19" spans="1:4" s="74" customFormat="1" ht="34" x14ac:dyDescent="0.2">
      <c r="A19" s="82" t="s">
        <v>1091</v>
      </c>
      <c r="B19" s="90" t="s">
        <v>1092</v>
      </c>
      <c r="C19" s="72" t="s">
        <v>1093</v>
      </c>
    </row>
    <row r="20" spans="1:4" s="15" customFormat="1" ht="16" x14ac:dyDescent="0.2">
      <c r="A20" s="152"/>
      <c r="B20" s="153"/>
      <c r="C20" s="152"/>
      <c r="D20" s="74"/>
    </row>
    <row r="21" spans="1:4" s="19" customFormat="1" ht="17" x14ac:dyDescent="0.2">
      <c r="A21" s="18" t="s">
        <v>1094</v>
      </c>
      <c r="B21" s="118" t="s">
        <v>1095</v>
      </c>
      <c r="C21" s="17" t="s">
        <v>1096</v>
      </c>
      <c r="D21" s="74"/>
    </row>
    <row r="22" spans="1:4" s="15" customFormat="1" ht="16" x14ac:dyDescent="0.2">
      <c r="A22" s="169"/>
      <c r="B22" s="170"/>
      <c r="C22" s="169"/>
      <c r="D22" s="74"/>
    </row>
    <row r="23" spans="1:4" s="19" customFormat="1" ht="18" thickBot="1" x14ac:dyDescent="0.25">
      <c r="A23" s="31" t="s">
        <v>1097</v>
      </c>
      <c r="B23" s="156" t="s">
        <v>1098</v>
      </c>
      <c r="C23" s="66" t="s">
        <v>1099</v>
      </c>
      <c r="D23" s="74"/>
    </row>
    <row r="24" spans="1:4" ht="15" customHeight="1" x14ac:dyDescent="0.2">
      <c r="A24" s="161"/>
      <c r="B24" s="161"/>
      <c r="C24" s="161"/>
    </row>
  </sheetData>
  <mergeCells count="1">
    <mergeCell ref="A24:C24"/>
  </mergeCells>
  <pageMargins left="0.75" right="0.75" top="1" bottom="1" header="0.5" footer="0.5"/>
  <pageSetup paperSize="9" orientation="portrait" horizontalDpi="4294967292" verticalDpi="429496729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75881-5BC2-5D4C-A81B-B679CD6E67B7}">
  <dimension ref="A1:D17"/>
  <sheetViews>
    <sheetView showGridLines="0" zoomScaleNormal="100" workbookViewId="0">
      <selection activeCell="A2" sqref="A2"/>
    </sheetView>
  </sheetViews>
  <sheetFormatPr baseColWidth="10" defaultColWidth="10.6640625" defaultRowHeight="15" customHeight="1" x14ac:dyDescent="0.2"/>
  <cols>
    <col min="1" max="1" width="45.5" style="3" customWidth="1"/>
    <col min="2" max="3" width="14" style="2" customWidth="1"/>
    <col min="4" max="205" width="14" style="3" customWidth="1"/>
    <col min="206" max="16384" width="10.6640625" style="3"/>
  </cols>
  <sheetData>
    <row r="1" spans="1:4" ht="15" customHeight="1" x14ac:dyDescent="0.2">
      <c r="A1" s="35" t="str">
        <f>HYPERLINK("#'Index'!A1","Back to index")</f>
        <v>Back to index</v>
      </c>
    </row>
    <row r="2" spans="1:4" ht="45" customHeight="1" x14ac:dyDescent="0.25">
      <c r="A2" s="4" t="s">
        <v>21</v>
      </c>
    </row>
    <row r="3" spans="1:4" ht="21" customHeight="1" x14ac:dyDescent="0.2">
      <c r="A3" s="36" t="s">
        <v>1100</v>
      </c>
    </row>
    <row r="4" spans="1:4" ht="16" x14ac:dyDescent="0.2">
      <c r="A4" s="47"/>
      <c r="C4" s="113"/>
    </row>
    <row r="5" spans="1:4" s="74" customFormat="1" ht="18" thickBot="1" x14ac:dyDescent="0.25">
      <c r="A5" s="33" t="s">
        <v>838</v>
      </c>
      <c r="B5" s="77" t="s">
        <v>700</v>
      </c>
      <c r="C5" s="32" t="s">
        <v>701</v>
      </c>
    </row>
    <row r="6" spans="1:4" s="74" customFormat="1" ht="16" x14ac:dyDescent="0.2">
      <c r="A6" s="13"/>
      <c r="B6" s="117"/>
      <c r="C6" s="14"/>
    </row>
    <row r="7" spans="1:4" s="74" customFormat="1" ht="17" x14ac:dyDescent="0.2">
      <c r="A7" s="18" t="s">
        <v>871</v>
      </c>
      <c r="B7" s="118" t="s">
        <v>827</v>
      </c>
      <c r="C7" s="17" t="s">
        <v>1101</v>
      </c>
    </row>
    <row r="8" spans="1:4" s="74" customFormat="1" ht="17" x14ac:dyDescent="0.2">
      <c r="A8" s="20" t="s">
        <v>705</v>
      </c>
      <c r="B8" s="81" t="s">
        <v>1102</v>
      </c>
      <c r="C8" s="21" t="s">
        <v>792</v>
      </c>
    </row>
    <row r="9" spans="1:4" s="74" customFormat="1" ht="17" x14ac:dyDescent="0.2">
      <c r="A9" s="20" t="s">
        <v>874</v>
      </c>
      <c r="B9" s="81" t="s">
        <v>861</v>
      </c>
      <c r="C9" s="21" t="s">
        <v>861</v>
      </c>
    </row>
    <row r="10" spans="1:4" s="74" customFormat="1" ht="17" x14ac:dyDescent="0.2">
      <c r="A10" s="20" t="s">
        <v>1103</v>
      </c>
      <c r="B10" s="81" t="s">
        <v>1104</v>
      </c>
      <c r="C10" s="21" t="s">
        <v>735</v>
      </c>
    </row>
    <row r="11" spans="1:4" s="74" customFormat="1" ht="12" customHeight="1" x14ac:dyDescent="0.2">
      <c r="A11" s="25"/>
      <c r="B11" s="171"/>
      <c r="C11" s="172"/>
    </row>
    <row r="12" spans="1:4" s="15" customFormat="1" ht="17" x14ac:dyDescent="0.2">
      <c r="A12" s="177"/>
      <c r="B12" s="154" t="s">
        <v>849</v>
      </c>
      <c r="C12" s="155" t="s">
        <v>849</v>
      </c>
      <c r="D12" s="74"/>
    </row>
    <row r="13" spans="1:4" s="19" customFormat="1" ht="17" x14ac:dyDescent="0.2">
      <c r="A13" s="18" t="s">
        <v>878</v>
      </c>
      <c r="B13" s="118" t="s">
        <v>626</v>
      </c>
      <c r="C13" s="17" t="s">
        <v>899</v>
      </c>
      <c r="D13" s="74"/>
    </row>
    <row r="14" spans="1:4" s="74" customFormat="1" ht="17" x14ac:dyDescent="0.2">
      <c r="A14" s="20" t="s">
        <v>880</v>
      </c>
      <c r="B14" s="81" t="s">
        <v>845</v>
      </c>
      <c r="C14" s="21" t="s">
        <v>845</v>
      </c>
    </row>
    <row r="15" spans="1:4" s="74" customFormat="1" ht="17" x14ac:dyDescent="0.2">
      <c r="A15" s="20" t="s">
        <v>881</v>
      </c>
      <c r="B15" s="81" t="s">
        <v>541</v>
      </c>
      <c r="C15" s="21" t="s">
        <v>1101</v>
      </c>
    </row>
    <row r="16" spans="1:4" s="74" customFormat="1" ht="35" customHeight="1" thickBot="1" x14ac:dyDescent="0.25">
      <c r="A16" s="178"/>
      <c r="B16" s="179" t="s">
        <v>849</v>
      </c>
      <c r="C16" s="180" t="s">
        <v>849</v>
      </c>
    </row>
    <row r="17" spans="1:3" ht="15" customHeight="1" x14ac:dyDescent="0.2">
      <c r="A17" s="161"/>
      <c r="B17" s="161"/>
      <c r="C17" s="161"/>
    </row>
  </sheetData>
  <mergeCells count="1">
    <mergeCell ref="A17:C17"/>
  </mergeCells>
  <pageMargins left="0.75" right="0.75" top="1" bottom="1" header="0.5" footer="0.5"/>
  <pageSetup paperSize="9" orientation="portrait" horizontalDpi="4294967292" verticalDpi="429496729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1AE39-1A7E-E640-A668-2046D950C7CD}">
  <dimension ref="A1:E12"/>
  <sheetViews>
    <sheetView showGridLines="0" zoomScaleNormal="100" workbookViewId="0"/>
  </sheetViews>
  <sheetFormatPr baseColWidth="10" defaultColWidth="10.6640625" defaultRowHeight="15" customHeight="1" x14ac:dyDescent="0.2"/>
  <cols>
    <col min="1" max="1" width="45.5" style="3" customWidth="1"/>
    <col min="2" max="5" width="14" style="2" customWidth="1"/>
    <col min="6" max="207" width="14" style="3" customWidth="1"/>
    <col min="208" max="16384" width="10.6640625" style="3"/>
  </cols>
  <sheetData>
    <row r="1" spans="1:5" ht="15" customHeight="1" x14ac:dyDescent="0.2">
      <c r="A1" s="35" t="str">
        <f>HYPERLINK("#'Index'!A1","Back to index")</f>
        <v>Back to index</v>
      </c>
    </row>
    <row r="2" spans="1:5" ht="45" customHeight="1" x14ac:dyDescent="0.25">
      <c r="A2" s="4" t="s">
        <v>21</v>
      </c>
    </row>
    <row r="3" spans="1:5" ht="21" customHeight="1" x14ac:dyDescent="0.2">
      <c r="A3" s="5" t="s">
        <v>1105</v>
      </c>
      <c r="B3" s="6"/>
      <c r="C3" s="6"/>
      <c r="D3" s="6"/>
      <c r="E3" s="7"/>
    </row>
    <row r="4" spans="1:5" ht="16" x14ac:dyDescent="0.2">
      <c r="A4" s="47"/>
      <c r="E4" s="113"/>
    </row>
    <row r="5" spans="1:5" s="74" customFormat="1" ht="17" x14ac:dyDescent="0.2">
      <c r="A5" s="18" t="s">
        <v>699</v>
      </c>
      <c r="B5" s="155" t="s">
        <v>1106</v>
      </c>
      <c r="C5" s="155" t="s">
        <v>1107</v>
      </c>
      <c r="D5" s="155" t="s">
        <v>1108</v>
      </c>
      <c r="E5" s="155" t="s">
        <v>1109</v>
      </c>
    </row>
    <row r="6" spans="1:5" s="74" customFormat="1" ht="16" x14ac:dyDescent="0.2">
      <c r="A6" s="181"/>
      <c r="B6" s="181"/>
      <c r="C6" s="181"/>
      <c r="D6" s="181"/>
      <c r="E6" s="181"/>
    </row>
    <row r="7" spans="1:5" s="74" customFormat="1" ht="17" x14ac:dyDescent="0.2">
      <c r="A7" s="16" t="s">
        <v>1110</v>
      </c>
      <c r="B7" s="182"/>
      <c r="C7" s="182"/>
      <c r="D7" s="182"/>
      <c r="E7" s="17"/>
    </row>
    <row r="8" spans="1:5" s="74" customFormat="1" ht="17" x14ac:dyDescent="0.2">
      <c r="A8" s="20" t="s">
        <v>1111</v>
      </c>
      <c r="B8" s="21" t="s">
        <v>1112</v>
      </c>
      <c r="C8" s="21" t="s">
        <v>1112</v>
      </c>
      <c r="D8" s="21" t="s">
        <v>1111</v>
      </c>
      <c r="E8" s="21" t="s">
        <v>1111</v>
      </c>
    </row>
    <row r="9" spans="1:5" s="74" customFormat="1" ht="17" x14ac:dyDescent="0.2">
      <c r="A9" s="20" t="s">
        <v>1113</v>
      </c>
      <c r="B9" s="21" t="s">
        <v>1114</v>
      </c>
      <c r="C9" s="21" t="s">
        <v>1112</v>
      </c>
      <c r="D9" s="21" t="s">
        <v>1112</v>
      </c>
      <c r="E9" s="21" t="s">
        <v>1111</v>
      </c>
    </row>
    <row r="10" spans="1:5" s="74" customFormat="1" ht="17" x14ac:dyDescent="0.2">
      <c r="A10" s="20" t="s">
        <v>1114</v>
      </c>
      <c r="B10" s="21" t="s">
        <v>1114</v>
      </c>
      <c r="C10" s="21" t="s">
        <v>1114</v>
      </c>
      <c r="D10" s="21" t="s">
        <v>1112</v>
      </c>
      <c r="E10" s="21" t="s">
        <v>1112</v>
      </c>
    </row>
    <row r="11" spans="1:5" s="74" customFormat="1" ht="18" thickBot="1" x14ac:dyDescent="0.25">
      <c r="A11" s="100" t="s">
        <v>1115</v>
      </c>
      <c r="B11" s="106" t="s">
        <v>1114</v>
      </c>
      <c r="C11" s="106" t="s">
        <v>1114</v>
      </c>
      <c r="D11" s="106" t="s">
        <v>1114</v>
      </c>
      <c r="E11" s="106" t="s">
        <v>1112</v>
      </c>
    </row>
    <row r="12" spans="1:5" ht="15" customHeight="1" x14ac:dyDescent="0.2">
      <c r="A12" s="161"/>
      <c r="B12" s="161"/>
      <c r="C12" s="161"/>
      <c r="D12" s="161"/>
      <c r="E12" s="161"/>
    </row>
  </sheetData>
  <mergeCells count="2">
    <mergeCell ref="A6:E6"/>
    <mergeCell ref="A12:E12"/>
  </mergeCells>
  <pageMargins left="0.75" right="0.75" top="1" bottom="1" header="0.5" footer="0.5"/>
  <pageSetup paperSize="9" orientation="portrait" horizontalDpi="4294967292" verticalDpi="429496729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690E4-9D04-C343-BFE5-8E2C9C83CDD3}">
  <dimension ref="A1:D36"/>
  <sheetViews>
    <sheetView showGridLines="0" zoomScaleNormal="100" workbookViewId="0"/>
  </sheetViews>
  <sheetFormatPr baseColWidth="10" defaultColWidth="10.6640625" defaultRowHeight="15" customHeight="1" x14ac:dyDescent="0.2"/>
  <cols>
    <col min="1" max="1" width="45.5" style="184" customWidth="1"/>
    <col min="2" max="4" width="14" style="183" customWidth="1"/>
    <col min="5" max="16384" width="10.6640625" style="184"/>
  </cols>
  <sheetData>
    <row r="1" spans="1:4" ht="15" customHeight="1" x14ac:dyDescent="0.2">
      <c r="A1" s="35" t="str">
        <f>HYPERLINK("#'Index'!A1","Back to index")</f>
        <v>Back to index</v>
      </c>
    </row>
    <row r="2" spans="1:4" ht="45" customHeight="1" x14ac:dyDescent="0.25">
      <c r="A2" s="185" t="s">
        <v>21</v>
      </c>
    </row>
    <row r="3" spans="1:4" ht="40" customHeight="1" x14ac:dyDescent="0.2">
      <c r="A3" s="186" t="s">
        <v>1116</v>
      </c>
      <c r="B3" s="186"/>
      <c r="C3" s="187"/>
      <c r="D3" s="188"/>
    </row>
    <row r="4" spans="1:4" ht="16" x14ac:dyDescent="0.2">
      <c r="A4" s="189"/>
      <c r="D4" s="190"/>
    </row>
    <row r="5" spans="1:4" s="194" customFormat="1" ht="35" thickBot="1" x14ac:dyDescent="0.25">
      <c r="A5" s="191" t="s">
        <v>1117</v>
      </c>
      <c r="B5" s="192" t="s">
        <v>1118</v>
      </c>
      <c r="C5" s="193" t="s">
        <v>750</v>
      </c>
      <c r="D5" s="192" t="s">
        <v>1119</v>
      </c>
    </row>
    <row r="6" spans="1:4" s="198" customFormat="1" ht="16" x14ac:dyDescent="0.2">
      <c r="A6" s="195"/>
      <c r="B6" s="196"/>
      <c r="C6" s="197"/>
      <c r="D6" s="196"/>
    </row>
    <row r="7" spans="1:4" s="203" customFormat="1" ht="17" x14ac:dyDescent="0.2">
      <c r="A7" s="199" t="s">
        <v>756</v>
      </c>
      <c r="B7" s="200" t="s">
        <v>935</v>
      </c>
      <c r="C7" s="201" t="s">
        <v>1120</v>
      </c>
      <c r="D7" s="202" t="s">
        <v>1121</v>
      </c>
    </row>
    <row r="8" spans="1:4" s="198" customFormat="1" ht="16" x14ac:dyDescent="0.2">
      <c r="A8" s="204"/>
      <c r="B8" s="204"/>
      <c r="C8" s="205"/>
      <c r="D8" s="204"/>
    </row>
    <row r="9" spans="1:4" s="203" customFormat="1" ht="34" x14ac:dyDescent="0.2">
      <c r="A9" s="206" t="s">
        <v>760</v>
      </c>
      <c r="B9" s="200" t="s">
        <v>728</v>
      </c>
      <c r="C9" s="207" t="s">
        <v>1122</v>
      </c>
      <c r="D9" s="200" t="s">
        <v>1123</v>
      </c>
    </row>
    <row r="10" spans="1:4" s="194" customFormat="1" ht="17" x14ac:dyDescent="0.2">
      <c r="A10" s="208" t="s">
        <v>766</v>
      </c>
      <c r="B10" s="209" t="s">
        <v>1124</v>
      </c>
      <c r="C10" s="210" t="s">
        <v>1125</v>
      </c>
      <c r="D10" s="209" t="s">
        <v>1126</v>
      </c>
    </row>
    <row r="11" spans="1:4" s="194" customFormat="1" ht="17" x14ac:dyDescent="0.2">
      <c r="A11" s="208" t="s">
        <v>770</v>
      </c>
      <c r="B11" s="209" t="s">
        <v>808</v>
      </c>
      <c r="C11" s="210" t="s">
        <v>1127</v>
      </c>
      <c r="D11" s="209" t="s">
        <v>1128</v>
      </c>
    </row>
    <row r="12" spans="1:4" s="194" customFormat="1" ht="17" x14ac:dyDescent="0.2">
      <c r="A12" s="208" t="s">
        <v>773</v>
      </c>
      <c r="B12" s="209" t="s">
        <v>1129</v>
      </c>
      <c r="C12" s="210" t="s">
        <v>1130</v>
      </c>
      <c r="D12" s="209" t="s">
        <v>1131</v>
      </c>
    </row>
    <row r="13" spans="1:4" s="194" customFormat="1" ht="17" x14ac:dyDescent="0.2">
      <c r="A13" s="211" t="s">
        <v>780</v>
      </c>
      <c r="B13" s="209"/>
      <c r="C13" s="212" t="s">
        <v>1132</v>
      </c>
      <c r="D13" s="213" t="s">
        <v>1133</v>
      </c>
    </row>
    <row r="14" spans="1:4" s="198" customFormat="1" ht="16" x14ac:dyDescent="0.2">
      <c r="A14" s="204"/>
      <c r="B14" s="204"/>
      <c r="C14" s="205"/>
      <c r="D14" s="204"/>
    </row>
    <row r="15" spans="1:4" s="203" customFormat="1" ht="17" x14ac:dyDescent="0.2">
      <c r="A15" s="206" t="s">
        <v>787</v>
      </c>
      <c r="B15" s="200" t="s">
        <v>805</v>
      </c>
      <c r="C15" s="207" t="s">
        <v>1134</v>
      </c>
      <c r="D15" s="200" t="s">
        <v>1135</v>
      </c>
    </row>
    <row r="16" spans="1:4" s="194" customFormat="1" ht="34" x14ac:dyDescent="0.2">
      <c r="A16" s="194" t="s">
        <v>790</v>
      </c>
      <c r="B16" s="214" t="s">
        <v>810</v>
      </c>
      <c r="C16" s="215" t="s">
        <v>1136</v>
      </c>
      <c r="D16" s="214" t="s">
        <v>1137</v>
      </c>
    </row>
    <row r="17" spans="1:4" s="194" customFormat="1" ht="17" x14ac:dyDescent="0.2">
      <c r="A17" s="208" t="s">
        <v>796</v>
      </c>
      <c r="B17" s="209" t="s">
        <v>845</v>
      </c>
      <c r="C17" s="210" t="s">
        <v>1138</v>
      </c>
      <c r="D17" s="209" t="s">
        <v>1139</v>
      </c>
    </row>
    <row r="18" spans="1:4" s="198" customFormat="1" ht="17" x14ac:dyDescent="0.2">
      <c r="A18" s="211" t="s">
        <v>799</v>
      </c>
      <c r="B18" s="209"/>
      <c r="C18" s="212" t="s">
        <v>1140</v>
      </c>
      <c r="D18" s="213" t="s">
        <v>1141</v>
      </c>
    </row>
    <row r="19" spans="1:4" s="198" customFormat="1" ht="16" x14ac:dyDescent="0.2">
      <c r="A19" s="204"/>
      <c r="B19" s="204"/>
      <c r="C19" s="205"/>
      <c r="D19" s="204"/>
    </row>
    <row r="20" spans="1:4" s="194" customFormat="1" ht="17" x14ac:dyDescent="0.2">
      <c r="A20" s="216" t="s">
        <v>803</v>
      </c>
      <c r="B20" s="214" t="s">
        <v>877</v>
      </c>
      <c r="C20" s="215" t="s">
        <v>1142</v>
      </c>
      <c r="D20" s="214" t="s">
        <v>1143</v>
      </c>
    </row>
    <row r="21" spans="1:4" s="194" customFormat="1" ht="17" x14ac:dyDescent="0.2">
      <c r="A21" s="208" t="s">
        <v>807</v>
      </c>
      <c r="B21" s="209" t="s">
        <v>735</v>
      </c>
      <c r="C21" s="210" t="s">
        <v>1144</v>
      </c>
      <c r="D21" s="209" t="s">
        <v>1145</v>
      </c>
    </row>
    <row r="22" spans="1:4" s="194" customFormat="1" ht="17" x14ac:dyDescent="0.2">
      <c r="A22" s="208" t="s">
        <v>811</v>
      </c>
      <c r="B22" s="209" t="s">
        <v>735</v>
      </c>
      <c r="C22" s="210" t="s">
        <v>1146</v>
      </c>
      <c r="D22" s="209" t="s">
        <v>1147</v>
      </c>
    </row>
    <row r="23" spans="1:4" s="194" customFormat="1" ht="17" x14ac:dyDescent="0.2">
      <c r="A23" s="208" t="s">
        <v>1148</v>
      </c>
      <c r="B23" s="209" t="s">
        <v>863</v>
      </c>
      <c r="C23" s="210" t="s">
        <v>810</v>
      </c>
      <c r="D23" s="209" t="s">
        <v>1149</v>
      </c>
    </row>
    <row r="24" spans="1:4" s="194" customFormat="1" ht="17" x14ac:dyDescent="0.2">
      <c r="A24" s="208" t="s">
        <v>814</v>
      </c>
      <c r="B24" s="209" t="s">
        <v>863</v>
      </c>
      <c r="C24" s="210" t="s">
        <v>1150</v>
      </c>
      <c r="D24" s="209" t="s">
        <v>1151</v>
      </c>
    </row>
    <row r="25" spans="1:4" s="198" customFormat="1" ht="17" x14ac:dyDescent="0.2">
      <c r="A25" s="211" t="s">
        <v>817</v>
      </c>
      <c r="B25" s="209"/>
      <c r="C25" s="212" t="s">
        <v>1152</v>
      </c>
      <c r="D25" s="213" t="s">
        <v>1153</v>
      </c>
    </row>
    <row r="26" spans="1:4" s="194" customFormat="1" ht="16" x14ac:dyDescent="0.2">
      <c r="A26" s="204"/>
      <c r="B26" s="204"/>
      <c r="C26" s="205"/>
      <c r="D26" s="204"/>
    </row>
    <row r="27" spans="1:4" s="194" customFormat="1" ht="17" x14ac:dyDescent="0.2">
      <c r="A27" s="206" t="s">
        <v>822</v>
      </c>
      <c r="B27" s="200" t="s">
        <v>864</v>
      </c>
      <c r="C27" s="207" t="s">
        <v>1154</v>
      </c>
      <c r="D27" s="200" t="s">
        <v>1155</v>
      </c>
    </row>
    <row r="28" spans="1:4" s="203" customFormat="1" ht="15" customHeight="1" x14ac:dyDescent="0.2">
      <c r="A28" s="217"/>
      <c r="B28" s="217"/>
      <c r="C28" s="218"/>
      <c r="D28" s="217"/>
    </row>
    <row r="29" spans="1:4" s="198" customFormat="1" ht="15" customHeight="1" x14ac:dyDescent="0.2">
      <c r="A29" s="199" t="s">
        <v>1156</v>
      </c>
      <c r="B29" s="200"/>
      <c r="C29" s="201" t="s">
        <v>1157</v>
      </c>
      <c r="D29" s="202" t="s">
        <v>1158</v>
      </c>
    </row>
    <row r="30" spans="1:4" s="219" customFormat="1" ht="16" x14ac:dyDescent="0.2">
      <c r="A30" s="204"/>
      <c r="B30" s="204"/>
      <c r="C30" s="205"/>
      <c r="D30" s="204"/>
    </row>
    <row r="31" spans="1:4" ht="33" customHeight="1" x14ac:dyDescent="0.2">
      <c r="A31" s="206" t="s">
        <v>1159</v>
      </c>
      <c r="B31" s="200" t="s">
        <v>727</v>
      </c>
      <c r="C31" s="207" t="s">
        <v>1160</v>
      </c>
      <c r="D31" s="200" t="s">
        <v>1161</v>
      </c>
    </row>
    <row r="32" spans="1:4" s="220" customFormat="1" ht="35" customHeight="1" x14ac:dyDescent="0.2">
      <c r="A32" s="194" t="s">
        <v>1162</v>
      </c>
      <c r="B32" s="214" t="s">
        <v>727</v>
      </c>
      <c r="C32" s="215" t="s">
        <v>1163</v>
      </c>
      <c r="D32" s="214" t="s">
        <v>1164</v>
      </c>
    </row>
    <row r="33" spans="1:4" ht="15" customHeight="1" x14ac:dyDescent="0.2">
      <c r="A33" s="217"/>
      <c r="B33" s="217"/>
      <c r="C33" s="218"/>
      <c r="D33" s="217"/>
    </row>
    <row r="34" spans="1:4" s="219" customFormat="1" ht="17" x14ac:dyDescent="0.2">
      <c r="A34" s="206" t="s">
        <v>1165</v>
      </c>
      <c r="B34" s="200" t="s">
        <v>875</v>
      </c>
      <c r="C34" s="207" t="s">
        <v>1166</v>
      </c>
      <c r="D34" s="200" t="s">
        <v>1167</v>
      </c>
    </row>
    <row r="35" spans="1:4" ht="18" customHeight="1" thickBot="1" x14ac:dyDescent="0.25">
      <c r="A35" s="221" t="s">
        <v>1168</v>
      </c>
      <c r="B35" s="222" t="s">
        <v>875</v>
      </c>
      <c r="C35" s="223" t="s">
        <v>1166</v>
      </c>
      <c r="D35" s="222" t="s">
        <v>1167</v>
      </c>
    </row>
    <row r="36" spans="1:4" ht="33" customHeight="1" x14ac:dyDescent="0.2">
      <c r="A36" s="224"/>
      <c r="B36" s="224"/>
      <c r="C36" s="224"/>
      <c r="D36" s="224"/>
    </row>
  </sheetData>
  <mergeCells count="2">
    <mergeCell ref="A3:C3"/>
    <mergeCell ref="A36:D36"/>
  </mergeCells>
  <pageMargins left="0.75" right="0.75" top="1" bottom="1" header="0.5" footer="0.5"/>
  <pageSetup paperSize="9" orientation="portrait" horizontalDpi="4294967292" verticalDpi="429496729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60459-4D81-5446-9100-73EED5E4AAB7}">
  <dimension ref="A1:C27"/>
  <sheetViews>
    <sheetView showGridLines="0" zoomScaleNormal="100" workbookViewId="0"/>
  </sheetViews>
  <sheetFormatPr baseColWidth="10" defaultColWidth="10.6640625" defaultRowHeight="15" customHeight="1" x14ac:dyDescent="0.2"/>
  <cols>
    <col min="1" max="1" width="58.6640625" style="3" customWidth="1"/>
    <col min="2" max="3" width="14" style="2" customWidth="1"/>
    <col min="4" max="16384" width="10.6640625" style="3"/>
  </cols>
  <sheetData>
    <row r="1" spans="1:3" ht="15" customHeight="1" x14ac:dyDescent="0.2">
      <c r="A1" s="35" t="str">
        <f>HYPERLINK("#'Index'!A1","Back to index")</f>
        <v>Back to index</v>
      </c>
    </row>
    <row r="2" spans="1:3" ht="45" customHeight="1" x14ac:dyDescent="0.25">
      <c r="A2" s="4" t="s">
        <v>21</v>
      </c>
    </row>
    <row r="3" spans="1:3" ht="40" customHeight="1" x14ac:dyDescent="0.2">
      <c r="A3" s="225" t="s">
        <v>1169</v>
      </c>
      <c r="B3" s="6"/>
      <c r="C3" s="7"/>
    </row>
    <row r="4" spans="1:3" ht="16" x14ac:dyDescent="0.2">
      <c r="A4" s="47"/>
      <c r="C4" s="113"/>
    </row>
    <row r="5" spans="1:3" s="74" customFormat="1" ht="35" thickBot="1" x14ac:dyDescent="0.25">
      <c r="A5" s="33" t="s">
        <v>1117</v>
      </c>
      <c r="B5" s="77" t="s">
        <v>750</v>
      </c>
      <c r="C5" s="32" t="s">
        <v>1119</v>
      </c>
    </row>
    <row r="6" spans="1:3" s="15" customFormat="1" ht="16" x14ac:dyDescent="0.2">
      <c r="A6" s="13"/>
      <c r="B6" s="117"/>
      <c r="C6" s="14"/>
    </row>
    <row r="7" spans="1:3" s="19" customFormat="1" ht="17" x14ac:dyDescent="0.2">
      <c r="A7" s="16" t="s">
        <v>1156</v>
      </c>
      <c r="B7" s="154" t="s">
        <v>1157</v>
      </c>
      <c r="C7" s="155" t="s">
        <v>1158</v>
      </c>
    </row>
    <row r="8" spans="1:3" s="15" customFormat="1" ht="16" x14ac:dyDescent="0.2">
      <c r="A8" s="152"/>
      <c r="B8" s="153"/>
      <c r="C8" s="152"/>
    </row>
    <row r="9" spans="1:3" s="19" customFormat="1" ht="34" x14ac:dyDescent="0.2">
      <c r="A9" s="16" t="s">
        <v>1170</v>
      </c>
      <c r="B9" s="226"/>
      <c r="C9" s="155"/>
    </row>
    <row r="10" spans="1:3" s="74" customFormat="1" ht="17" x14ac:dyDescent="0.2">
      <c r="A10" s="103" t="s">
        <v>1171</v>
      </c>
      <c r="B10" s="81" t="s">
        <v>1172</v>
      </c>
      <c r="C10" s="21" t="s">
        <v>1173</v>
      </c>
    </row>
    <row r="11" spans="1:3" s="74" customFormat="1" ht="17" x14ac:dyDescent="0.2">
      <c r="A11" s="103" t="s">
        <v>1174</v>
      </c>
      <c r="B11" s="81" t="s">
        <v>1175</v>
      </c>
      <c r="C11" s="21" t="s">
        <v>1176</v>
      </c>
    </row>
    <row r="12" spans="1:3" s="74" customFormat="1" ht="17" x14ac:dyDescent="0.2">
      <c r="A12" s="103" t="s">
        <v>1177</v>
      </c>
      <c r="B12" s="81" t="s">
        <v>1178</v>
      </c>
      <c r="C12" s="21" t="s">
        <v>1179</v>
      </c>
    </row>
    <row r="13" spans="1:3" s="74" customFormat="1" ht="17" x14ac:dyDescent="0.2">
      <c r="A13" s="103" t="s">
        <v>1180</v>
      </c>
      <c r="B13" s="81" t="s">
        <v>1181</v>
      </c>
      <c r="C13" s="21" t="s">
        <v>1182</v>
      </c>
    </row>
    <row r="14" spans="1:3" s="74" customFormat="1" ht="34" x14ac:dyDescent="0.2">
      <c r="A14" s="103" t="s">
        <v>1183</v>
      </c>
      <c r="B14" s="81" t="s">
        <v>1184</v>
      </c>
      <c r="C14" s="21" t="s">
        <v>124</v>
      </c>
    </row>
    <row r="15" spans="1:3" s="15" customFormat="1" ht="16" x14ac:dyDescent="0.2">
      <c r="A15" s="169"/>
      <c r="B15" s="170"/>
      <c r="C15" s="169"/>
    </row>
    <row r="16" spans="1:3" s="74" customFormat="1" ht="34" x14ac:dyDescent="0.2">
      <c r="A16" s="16" t="s">
        <v>1185</v>
      </c>
      <c r="B16" s="226"/>
      <c r="C16" s="155"/>
    </row>
    <row r="17" spans="1:3" s="74" customFormat="1" ht="17" x14ac:dyDescent="0.2">
      <c r="A17" s="103" t="s">
        <v>1186</v>
      </c>
      <c r="B17" s="81" t="s">
        <v>1187</v>
      </c>
      <c r="C17" s="21" t="s">
        <v>1188</v>
      </c>
    </row>
    <row r="18" spans="1:3" s="74" customFormat="1" ht="34" x14ac:dyDescent="0.2">
      <c r="A18" s="103" t="s">
        <v>1189</v>
      </c>
      <c r="B18" s="81" t="s">
        <v>1190</v>
      </c>
      <c r="C18" s="21" t="s">
        <v>1191</v>
      </c>
    </row>
    <row r="19" spans="1:3" s="74" customFormat="1" ht="17" x14ac:dyDescent="0.2">
      <c r="A19" s="103" t="s">
        <v>1180</v>
      </c>
      <c r="B19" s="81" t="s">
        <v>1192</v>
      </c>
      <c r="C19" s="21" t="s">
        <v>1193</v>
      </c>
    </row>
    <row r="20" spans="1:3" s="74" customFormat="1" ht="48" customHeight="1" x14ac:dyDescent="0.2">
      <c r="A20" s="103" t="s">
        <v>1194</v>
      </c>
      <c r="B20" s="81" t="s">
        <v>810</v>
      </c>
      <c r="C20" s="21" t="s">
        <v>1195</v>
      </c>
    </row>
    <row r="21" spans="1:3" s="74" customFormat="1" ht="17" x14ac:dyDescent="0.2">
      <c r="A21" s="16" t="s">
        <v>1196</v>
      </c>
      <c r="B21" s="154" t="s">
        <v>1197</v>
      </c>
      <c r="C21" s="155" t="s">
        <v>1198</v>
      </c>
    </row>
    <row r="22" spans="1:3" s="74" customFormat="1" ht="16" x14ac:dyDescent="0.2">
      <c r="A22" s="227"/>
      <c r="B22" s="228"/>
      <c r="C22" s="227"/>
    </row>
    <row r="23" spans="1:3" s="74" customFormat="1" ht="17" x14ac:dyDescent="0.2">
      <c r="A23" s="16" t="s">
        <v>1199</v>
      </c>
      <c r="B23" s="154" t="s">
        <v>1200</v>
      </c>
      <c r="C23" s="155" t="s">
        <v>1201</v>
      </c>
    </row>
    <row r="24" spans="1:3" s="15" customFormat="1" ht="16" x14ac:dyDescent="0.2">
      <c r="A24" s="152"/>
      <c r="B24" s="153"/>
      <c r="C24" s="152"/>
    </row>
    <row r="25" spans="1:3" s="74" customFormat="1" ht="34" x14ac:dyDescent="0.2">
      <c r="A25" s="18" t="s">
        <v>1202</v>
      </c>
      <c r="B25" s="118" t="s">
        <v>1203</v>
      </c>
      <c r="C25" s="17" t="s">
        <v>1204</v>
      </c>
    </row>
    <row r="26" spans="1:3" s="74" customFormat="1" ht="35" customHeight="1" thickBot="1" x14ac:dyDescent="0.25">
      <c r="A26" s="100" t="s">
        <v>1205</v>
      </c>
      <c r="B26" s="105" t="s">
        <v>1206</v>
      </c>
      <c r="C26" s="106" t="s">
        <v>1207</v>
      </c>
    </row>
    <row r="27" spans="1:3" ht="37" customHeight="1" x14ac:dyDescent="0.2">
      <c r="A27" s="140"/>
      <c r="B27" s="140"/>
      <c r="C27" s="140"/>
    </row>
  </sheetData>
  <mergeCells count="1">
    <mergeCell ref="A27:C27"/>
  </mergeCells>
  <pageMargins left="0.75" right="0.75" top="1" bottom="1" header="0.5" footer="0.5"/>
  <pageSetup paperSize="9" orientation="portrait" horizontalDpi="4294967292" verticalDpi="429496729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F9F51-7745-A142-8E66-8E9CE485E64A}">
  <dimension ref="A1:D25"/>
  <sheetViews>
    <sheetView showGridLines="0" zoomScaleNormal="100" workbookViewId="0"/>
  </sheetViews>
  <sheetFormatPr baseColWidth="10" defaultColWidth="10.6640625" defaultRowHeight="15" customHeight="1" x14ac:dyDescent="0.2"/>
  <cols>
    <col min="1" max="1" width="45.5" style="3" customWidth="1"/>
    <col min="2" max="4" width="14" style="2" customWidth="1"/>
    <col min="5" max="16384" width="10.6640625" style="3"/>
  </cols>
  <sheetData>
    <row r="1" spans="1:4" ht="15" customHeight="1" x14ac:dyDescent="0.2">
      <c r="A1" s="35" t="str">
        <f>HYPERLINK("#'Index'!A1","Back to index")</f>
        <v>Back to index</v>
      </c>
    </row>
    <row r="2" spans="1:4" ht="45" customHeight="1" x14ac:dyDescent="0.25">
      <c r="A2" s="4" t="s">
        <v>21</v>
      </c>
    </row>
    <row r="3" spans="1:4" ht="21" customHeight="1" x14ac:dyDescent="0.2">
      <c r="A3" s="5" t="s">
        <v>1208</v>
      </c>
      <c r="B3" s="6"/>
      <c r="C3" s="6"/>
      <c r="D3" s="6"/>
    </row>
    <row r="4" spans="1:4" ht="16" x14ac:dyDescent="0.2">
      <c r="A4" s="47"/>
    </row>
    <row r="5" spans="1:4" s="74" customFormat="1" ht="18" thickBot="1" x14ac:dyDescent="0.25">
      <c r="A5" s="33" t="s">
        <v>1117</v>
      </c>
      <c r="B5" s="229" t="s">
        <v>1118</v>
      </c>
      <c r="C5" s="77" t="s">
        <v>700</v>
      </c>
      <c r="D5" s="229" t="s">
        <v>701</v>
      </c>
    </row>
    <row r="6" spans="1:4" s="15" customFormat="1" ht="16" x14ac:dyDescent="0.2">
      <c r="A6" s="115"/>
      <c r="B6" s="230"/>
      <c r="C6" s="117"/>
      <c r="D6" s="230"/>
    </row>
    <row r="7" spans="1:4" s="74" customFormat="1" ht="17" x14ac:dyDescent="0.2">
      <c r="A7" s="18" t="s">
        <v>1209</v>
      </c>
      <c r="B7" s="231" t="s">
        <v>861</v>
      </c>
      <c r="C7" s="118" t="s">
        <v>1210</v>
      </c>
      <c r="D7" s="231" t="s">
        <v>1211</v>
      </c>
    </row>
    <row r="8" spans="1:4" s="74" customFormat="1" ht="17" x14ac:dyDescent="0.2">
      <c r="A8" s="20" t="s">
        <v>1212</v>
      </c>
      <c r="B8" s="232" t="s">
        <v>1213</v>
      </c>
      <c r="C8" s="81" t="s">
        <v>1214</v>
      </c>
      <c r="D8" s="232" t="s">
        <v>1215</v>
      </c>
    </row>
    <row r="9" spans="1:4" s="74" customFormat="1" ht="17" x14ac:dyDescent="0.2">
      <c r="A9" s="110" t="s">
        <v>1216</v>
      </c>
      <c r="B9" s="232" t="s">
        <v>1104</v>
      </c>
      <c r="C9" s="81" t="s">
        <v>1217</v>
      </c>
      <c r="D9" s="232" t="s">
        <v>1218</v>
      </c>
    </row>
    <row r="10" spans="1:4" s="74" customFormat="1" ht="17" x14ac:dyDescent="0.2">
      <c r="A10" s="110" t="s">
        <v>1219</v>
      </c>
      <c r="B10" s="232" t="s">
        <v>733</v>
      </c>
      <c r="C10" s="81" t="s">
        <v>1220</v>
      </c>
      <c r="D10" s="232" t="s">
        <v>1221</v>
      </c>
    </row>
    <row r="11" spans="1:4" s="74" customFormat="1" ht="17" x14ac:dyDescent="0.2">
      <c r="A11" s="110" t="s">
        <v>1222</v>
      </c>
      <c r="B11" s="232" t="s">
        <v>1070</v>
      </c>
      <c r="C11" s="81" t="s">
        <v>1223</v>
      </c>
      <c r="D11" s="232" t="s">
        <v>1224</v>
      </c>
    </row>
    <row r="12" spans="1:4" s="74" customFormat="1" ht="17" x14ac:dyDescent="0.2">
      <c r="A12" s="110" t="s">
        <v>1225</v>
      </c>
      <c r="B12" s="232" t="s">
        <v>1226</v>
      </c>
      <c r="C12" s="81" t="s">
        <v>1227</v>
      </c>
      <c r="D12" s="232" t="s">
        <v>1228</v>
      </c>
    </row>
    <row r="13" spans="1:4" s="74" customFormat="1" ht="34" x14ac:dyDescent="0.2">
      <c r="A13" s="110" t="s">
        <v>1229</v>
      </c>
      <c r="B13" s="232" t="s">
        <v>1226</v>
      </c>
      <c r="C13" s="81" t="s">
        <v>1230</v>
      </c>
      <c r="D13" s="232" t="s">
        <v>783</v>
      </c>
    </row>
    <row r="14" spans="1:4" s="15" customFormat="1" ht="17" x14ac:dyDescent="0.2">
      <c r="A14" s="233" t="s">
        <v>1231</v>
      </c>
      <c r="B14" s="234"/>
      <c r="C14" s="90" t="s">
        <v>1232</v>
      </c>
      <c r="D14" s="234" t="s">
        <v>1233</v>
      </c>
    </row>
    <row r="15" spans="1:4" s="15" customFormat="1" ht="16" x14ac:dyDescent="0.2">
      <c r="A15" s="27"/>
      <c r="B15" s="235"/>
      <c r="C15" s="80"/>
      <c r="D15" s="235"/>
    </row>
    <row r="16" spans="1:4" s="19" customFormat="1" ht="17" x14ac:dyDescent="0.2">
      <c r="A16" s="23" t="s">
        <v>705</v>
      </c>
      <c r="B16" s="231" t="s">
        <v>1102</v>
      </c>
      <c r="C16" s="118" t="s">
        <v>1234</v>
      </c>
      <c r="D16" s="231" t="s">
        <v>1235</v>
      </c>
    </row>
    <row r="17" spans="1:4" s="74" customFormat="1" ht="17" x14ac:dyDescent="0.2">
      <c r="A17" s="110" t="s">
        <v>708</v>
      </c>
      <c r="B17" s="232" t="s">
        <v>792</v>
      </c>
      <c r="C17" s="81" t="s">
        <v>1236</v>
      </c>
      <c r="D17" s="232" t="s">
        <v>1237</v>
      </c>
    </row>
    <row r="18" spans="1:4" s="74" customFormat="1" ht="18" customHeight="1" x14ac:dyDescent="0.2">
      <c r="A18" s="110" t="s">
        <v>1238</v>
      </c>
      <c r="B18" s="232" t="s">
        <v>1226</v>
      </c>
      <c r="C18" s="81" t="s">
        <v>1239</v>
      </c>
      <c r="D18" s="232" t="s">
        <v>1240</v>
      </c>
    </row>
    <row r="19" spans="1:4" s="74" customFormat="1" ht="34" x14ac:dyDescent="0.2">
      <c r="A19" s="110" t="s">
        <v>1241</v>
      </c>
      <c r="B19" s="232" t="s">
        <v>1226</v>
      </c>
      <c r="C19" s="81" t="s">
        <v>1242</v>
      </c>
      <c r="D19" s="232" t="s">
        <v>1243</v>
      </c>
    </row>
    <row r="20" spans="1:4" s="74" customFormat="1" ht="17" x14ac:dyDescent="0.2">
      <c r="A20" s="110" t="s">
        <v>876</v>
      </c>
      <c r="B20" s="232" t="s">
        <v>1244</v>
      </c>
      <c r="C20" s="81" t="s">
        <v>1245</v>
      </c>
      <c r="D20" s="232" t="s">
        <v>1246</v>
      </c>
    </row>
    <row r="21" spans="1:4" s="15" customFormat="1" ht="17" x14ac:dyDescent="0.2">
      <c r="A21" s="110" t="s">
        <v>914</v>
      </c>
      <c r="B21" s="232"/>
      <c r="C21" s="81" t="s">
        <v>1247</v>
      </c>
      <c r="D21" s="232" t="s">
        <v>1248</v>
      </c>
    </row>
    <row r="22" spans="1:4" s="74" customFormat="1" ht="17" x14ac:dyDescent="0.2">
      <c r="A22" s="233" t="s">
        <v>1249</v>
      </c>
      <c r="B22" s="234"/>
      <c r="C22" s="90" t="s">
        <v>1250</v>
      </c>
      <c r="D22" s="234" t="s">
        <v>1251</v>
      </c>
    </row>
    <row r="23" spans="1:4" s="74" customFormat="1" ht="16" x14ac:dyDescent="0.2">
      <c r="A23" s="25"/>
      <c r="B23" s="236"/>
      <c r="C23" s="171"/>
      <c r="D23" s="236"/>
    </row>
    <row r="24" spans="1:4" s="74" customFormat="1" ht="17" thickBot="1" x14ac:dyDescent="0.25">
      <c r="A24" s="237" t="s">
        <v>1252</v>
      </c>
      <c r="B24" s="238"/>
      <c r="C24" s="91" t="s">
        <v>1253</v>
      </c>
      <c r="D24" s="239" t="s">
        <v>1254</v>
      </c>
    </row>
    <row r="25" spans="1:4" ht="35" customHeight="1" x14ac:dyDescent="0.2">
      <c r="A25" s="140"/>
      <c r="B25" s="140"/>
      <c r="C25" s="140"/>
      <c r="D25" s="140"/>
    </row>
  </sheetData>
  <mergeCells count="1">
    <mergeCell ref="A25:D25"/>
  </mergeCells>
  <pageMargins left="0.75" right="0.75" top="1" bottom="1" header="0.5" footer="0.5"/>
  <pageSetup paperSize="9" orientation="portrait" horizontalDpi="4294967292" verticalDpi="429496729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0F0AB-2DB8-574B-A0E7-184A15D8504F}">
  <dimension ref="A1:D34"/>
  <sheetViews>
    <sheetView showGridLines="0" zoomScaleNormal="100" workbookViewId="0">
      <selection activeCell="A2" sqref="A2"/>
    </sheetView>
  </sheetViews>
  <sheetFormatPr baseColWidth="10" defaultColWidth="10.6640625" defaultRowHeight="15" customHeight="1" x14ac:dyDescent="0.2"/>
  <cols>
    <col min="1" max="1" width="52" style="3" customWidth="1"/>
    <col min="2" max="2" width="14" style="2" customWidth="1"/>
    <col min="3" max="3" width="18.33203125" style="2" customWidth="1"/>
    <col min="4" max="4" width="17.5" style="2" customWidth="1"/>
    <col min="5" max="16384" width="10.6640625" style="3"/>
  </cols>
  <sheetData>
    <row r="1" spans="1:4" ht="15" customHeight="1" x14ac:dyDescent="0.2">
      <c r="A1" s="35" t="str">
        <f>HYPERLINK("#'Index'!A1","Back to index")</f>
        <v>Back to index</v>
      </c>
    </row>
    <row r="2" spans="1:4" ht="45" customHeight="1" x14ac:dyDescent="0.25">
      <c r="A2" s="4" t="s">
        <v>21</v>
      </c>
    </row>
    <row r="3" spans="1:4" ht="21" customHeight="1" x14ac:dyDescent="0.2">
      <c r="A3" s="5" t="s">
        <v>1255</v>
      </c>
      <c r="B3" s="6"/>
      <c r="C3" s="6"/>
      <c r="D3" s="6"/>
    </row>
    <row r="4" spans="1:4" ht="16" x14ac:dyDescent="0.2">
      <c r="A4" s="47"/>
    </row>
    <row r="5" spans="1:4" s="74" customFormat="1" ht="18" thickBot="1" x14ac:dyDescent="0.25">
      <c r="A5" s="33" t="s">
        <v>1117</v>
      </c>
      <c r="B5" s="229" t="s">
        <v>1118</v>
      </c>
      <c r="C5" s="77" t="s">
        <v>700</v>
      </c>
      <c r="D5" s="229" t="s">
        <v>701</v>
      </c>
    </row>
    <row r="6" spans="1:4" s="15" customFormat="1" ht="16" x14ac:dyDescent="0.2">
      <c r="A6" s="108"/>
      <c r="B6" s="240"/>
      <c r="C6" s="86"/>
      <c r="D6" s="240"/>
    </row>
    <row r="7" spans="1:4" s="19" customFormat="1" ht="17" x14ac:dyDescent="0.2">
      <c r="A7" s="241" t="s">
        <v>1256</v>
      </c>
      <c r="B7" s="240" t="s">
        <v>768</v>
      </c>
      <c r="C7" s="86" t="s">
        <v>1257</v>
      </c>
      <c r="D7" s="240" t="s">
        <v>1257</v>
      </c>
    </row>
    <row r="8" spans="1:4" s="74" customFormat="1" ht="17" x14ac:dyDescent="0.2">
      <c r="A8" s="103" t="s">
        <v>1258</v>
      </c>
      <c r="B8" s="232" t="s">
        <v>768</v>
      </c>
      <c r="C8" s="81" t="s">
        <v>1259</v>
      </c>
      <c r="D8" s="232" t="s">
        <v>1259</v>
      </c>
    </row>
    <row r="9" spans="1:4" s="74" customFormat="1" ht="17" x14ac:dyDescent="0.2">
      <c r="A9" s="103" t="s">
        <v>1260</v>
      </c>
      <c r="B9" s="232"/>
      <c r="C9" s="81" t="s">
        <v>1261</v>
      </c>
      <c r="D9" s="232" t="s">
        <v>1262</v>
      </c>
    </row>
    <row r="10" spans="1:4" s="74" customFormat="1" ht="17" x14ac:dyDescent="0.2">
      <c r="A10" s="103" t="s">
        <v>1263</v>
      </c>
      <c r="B10" s="232" t="s">
        <v>768</v>
      </c>
      <c r="C10" s="81" t="s">
        <v>1264</v>
      </c>
      <c r="D10" s="232" t="s">
        <v>1265</v>
      </c>
    </row>
    <row r="11" spans="1:4" s="74" customFormat="1" ht="17" x14ac:dyDescent="0.2">
      <c r="A11" s="103" t="s">
        <v>1266</v>
      </c>
      <c r="B11" s="232" t="s">
        <v>768</v>
      </c>
      <c r="C11" s="81" t="s">
        <v>1267</v>
      </c>
      <c r="D11" s="232" t="s">
        <v>1268</v>
      </c>
    </row>
    <row r="12" spans="1:4" s="74" customFormat="1" ht="17" x14ac:dyDescent="0.2">
      <c r="A12" s="110" t="s">
        <v>1269</v>
      </c>
      <c r="B12" s="232"/>
      <c r="C12" s="81" t="s">
        <v>1270</v>
      </c>
      <c r="D12" s="232" t="s">
        <v>1271</v>
      </c>
    </row>
    <row r="13" spans="1:4" s="74" customFormat="1" ht="17" x14ac:dyDescent="0.2">
      <c r="A13" s="110" t="s">
        <v>1272</v>
      </c>
      <c r="B13" s="232" t="s">
        <v>768</v>
      </c>
      <c r="C13" s="81" t="s">
        <v>1273</v>
      </c>
      <c r="D13" s="232" t="s">
        <v>1274</v>
      </c>
    </row>
    <row r="14" spans="1:4" s="15" customFormat="1" ht="17" x14ac:dyDescent="0.2">
      <c r="A14" s="233" t="s">
        <v>878</v>
      </c>
      <c r="B14" s="234"/>
      <c r="C14" s="90" t="s">
        <v>1275</v>
      </c>
      <c r="D14" s="234" t="s">
        <v>1276</v>
      </c>
    </row>
    <row r="15" spans="1:4" s="24" customFormat="1" ht="16" x14ac:dyDescent="0.2">
      <c r="A15" s="242"/>
      <c r="B15" s="243"/>
      <c r="C15" s="83"/>
      <c r="D15" s="243"/>
    </row>
    <row r="16" spans="1:4" s="74" customFormat="1" ht="34" x14ac:dyDescent="0.2">
      <c r="A16" s="108" t="s">
        <v>1277</v>
      </c>
      <c r="B16" s="240" t="s">
        <v>847</v>
      </c>
      <c r="C16" s="86" t="s">
        <v>1278</v>
      </c>
      <c r="D16" s="240" t="s">
        <v>1279</v>
      </c>
    </row>
    <row r="17" spans="1:4" s="74" customFormat="1" ht="17" x14ac:dyDescent="0.2">
      <c r="A17" s="110" t="s">
        <v>1280</v>
      </c>
      <c r="B17" s="232" t="s">
        <v>625</v>
      </c>
      <c r="C17" s="81" t="s">
        <v>1281</v>
      </c>
      <c r="D17" s="232" t="s">
        <v>1282</v>
      </c>
    </row>
    <row r="18" spans="1:4" s="74" customFormat="1" ht="17" x14ac:dyDescent="0.2">
      <c r="A18" s="110" t="s">
        <v>897</v>
      </c>
      <c r="B18" s="232" t="s">
        <v>1070</v>
      </c>
      <c r="C18" s="81" t="s">
        <v>1283</v>
      </c>
      <c r="D18" s="232" t="s">
        <v>1284</v>
      </c>
    </row>
    <row r="19" spans="1:4" s="74" customFormat="1" ht="17" x14ac:dyDescent="0.2">
      <c r="A19" s="110" t="s">
        <v>856</v>
      </c>
      <c r="B19" s="232" t="s">
        <v>843</v>
      </c>
      <c r="C19" s="81" t="s">
        <v>1285</v>
      </c>
      <c r="D19" s="232" t="s">
        <v>1286</v>
      </c>
    </row>
    <row r="20" spans="1:4" s="74" customFormat="1" ht="18" customHeight="1" x14ac:dyDescent="0.2">
      <c r="A20" s="110" t="s">
        <v>1287</v>
      </c>
      <c r="B20" s="232" t="s">
        <v>843</v>
      </c>
      <c r="C20" s="81" t="s">
        <v>1288</v>
      </c>
      <c r="D20" s="232" t="s">
        <v>1289</v>
      </c>
    </row>
    <row r="21" spans="1:4" s="15" customFormat="1" ht="17" x14ac:dyDescent="0.2">
      <c r="A21" s="110" t="s">
        <v>1290</v>
      </c>
      <c r="B21" s="232" t="s">
        <v>843</v>
      </c>
      <c r="C21" s="81" t="s">
        <v>1291</v>
      </c>
      <c r="D21" s="232" t="s">
        <v>1292</v>
      </c>
    </row>
    <row r="22" spans="1:4" s="19" customFormat="1" ht="17" x14ac:dyDescent="0.2">
      <c r="A22" s="233" t="s">
        <v>1293</v>
      </c>
      <c r="B22" s="234"/>
      <c r="C22" s="90" t="s">
        <v>1294</v>
      </c>
      <c r="D22" s="234" t="s">
        <v>1295</v>
      </c>
    </row>
    <row r="23" spans="1:4" s="74" customFormat="1" ht="16" x14ac:dyDescent="0.2">
      <c r="A23" s="114"/>
      <c r="B23" s="244"/>
      <c r="C23" s="83"/>
      <c r="D23" s="244"/>
    </row>
    <row r="24" spans="1:4" s="74" customFormat="1" ht="17" x14ac:dyDescent="0.2">
      <c r="A24" s="108" t="s">
        <v>945</v>
      </c>
      <c r="B24" s="240" t="s">
        <v>625</v>
      </c>
      <c r="C24" s="86" t="s">
        <v>1296</v>
      </c>
      <c r="D24" s="240" t="s">
        <v>1297</v>
      </c>
    </row>
    <row r="25" spans="1:4" s="74" customFormat="1" ht="17" x14ac:dyDescent="0.2">
      <c r="A25" s="110" t="s">
        <v>1298</v>
      </c>
      <c r="B25" s="232" t="s">
        <v>843</v>
      </c>
      <c r="C25" s="81" t="s">
        <v>1299</v>
      </c>
      <c r="D25" s="232" t="s">
        <v>1300</v>
      </c>
    </row>
    <row r="26" spans="1:4" s="74" customFormat="1" ht="17" x14ac:dyDescent="0.2">
      <c r="A26" s="110" t="s">
        <v>1301</v>
      </c>
      <c r="B26" s="232" t="s">
        <v>843</v>
      </c>
      <c r="C26" s="81" t="s">
        <v>1302</v>
      </c>
      <c r="D26" s="232" t="s">
        <v>1303</v>
      </c>
    </row>
    <row r="27" spans="1:4" ht="15" customHeight="1" x14ac:dyDescent="0.2">
      <c r="A27" s="110" t="s">
        <v>865</v>
      </c>
      <c r="B27" s="232" t="s">
        <v>843</v>
      </c>
      <c r="C27" s="81" t="s">
        <v>1304</v>
      </c>
      <c r="D27" s="232" t="s">
        <v>1305</v>
      </c>
    </row>
    <row r="28" spans="1:4" ht="15" customHeight="1" x14ac:dyDescent="0.2">
      <c r="A28" s="110" t="s">
        <v>1306</v>
      </c>
      <c r="B28" s="232" t="s">
        <v>843</v>
      </c>
      <c r="C28" s="81" t="s">
        <v>1307</v>
      </c>
      <c r="D28" s="232" t="s">
        <v>1308</v>
      </c>
    </row>
    <row r="29" spans="1:4" ht="15" customHeight="1" x14ac:dyDescent="0.2">
      <c r="A29" s="110" t="s">
        <v>1309</v>
      </c>
      <c r="B29" s="232" t="s">
        <v>843</v>
      </c>
      <c r="C29" s="81" t="s">
        <v>1310</v>
      </c>
      <c r="D29" s="232" t="s">
        <v>1311</v>
      </c>
    </row>
    <row r="30" spans="1:4" ht="33" customHeight="1" x14ac:dyDescent="0.2">
      <c r="A30" s="110" t="s">
        <v>1312</v>
      </c>
      <c r="B30" s="232"/>
      <c r="C30" s="81" t="s">
        <v>1313</v>
      </c>
      <c r="D30" s="232" t="s">
        <v>1314</v>
      </c>
    </row>
    <row r="31" spans="1:4" s="30" customFormat="1" ht="15" customHeight="1" x14ac:dyDescent="0.2">
      <c r="A31" s="233" t="s">
        <v>1315</v>
      </c>
      <c r="B31" s="234"/>
      <c r="C31" s="90" t="s">
        <v>1316</v>
      </c>
      <c r="D31" s="234" t="s">
        <v>1317</v>
      </c>
    </row>
    <row r="32" spans="1:4" ht="15" customHeight="1" x14ac:dyDescent="0.2">
      <c r="A32" s="242"/>
      <c r="B32" s="243"/>
      <c r="C32" s="83"/>
      <c r="D32" s="243"/>
    </row>
    <row r="33" spans="1:4" ht="15" customHeight="1" thickBot="1" x14ac:dyDescent="0.25">
      <c r="A33" s="237" t="s">
        <v>1318</v>
      </c>
      <c r="B33" s="238"/>
      <c r="C33" s="91" t="s">
        <v>1253</v>
      </c>
      <c r="D33" s="239" t="s">
        <v>1254</v>
      </c>
    </row>
    <row r="34" spans="1:4" ht="30" customHeight="1" x14ac:dyDescent="0.2">
      <c r="A34" s="140"/>
      <c r="B34" s="140"/>
      <c r="C34" s="140"/>
      <c r="D34" s="140"/>
    </row>
  </sheetData>
  <mergeCells count="1">
    <mergeCell ref="A34:D34"/>
  </mergeCells>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9AAE4-DB6B-5142-A0B1-2AB2C661DDEA}">
  <dimension ref="A1:C16"/>
  <sheetViews>
    <sheetView showGridLines="0" zoomScaleNormal="100" workbookViewId="0"/>
  </sheetViews>
  <sheetFormatPr baseColWidth="10" defaultColWidth="10.6640625" defaultRowHeight="15" customHeight="1" x14ac:dyDescent="0.2"/>
  <cols>
    <col min="1" max="1" width="19.83203125" style="3" customWidth="1"/>
    <col min="2" max="2" width="26.83203125" style="3" customWidth="1"/>
    <col min="3" max="3" width="65" style="2" customWidth="1"/>
    <col min="4" max="16384" width="10.6640625" style="3"/>
  </cols>
  <sheetData>
    <row r="1" spans="1:3" ht="15" customHeight="1" x14ac:dyDescent="0.2">
      <c r="A1" s="34" t="str">
        <f>HYPERLINK("#'Index'!A1","Back to index")</f>
        <v>Back to index</v>
      </c>
      <c r="B1" s="48"/>
      <c r="C1" s="49"/>
    </row>
    <row r="2" spans="1:3" ht="45" customHeight="1" x14ac:dyDescent="0.25">
      <c r="A2" s="4" t="s">
        <v>21</v>
      </c>
      <c r="B2" s="4"/>
    </row>
    <row r="3" spans="1:3" ht="21" customHeight="1" x14ac:dyDescent="0.2">
      <c r="A3" s="50" t="s">
        <v>82</v>
      </c>
      <c r="B3" s="50"/>
      <c r="C3" s="51"/>
    </row>
    <row r="4" spans="1:3" ht="16" x14ac:dyDescent="0.2">
      <c r="A4" s="47"/>
      <c r="B4" s="47"/>
    </row>
    <row r="5" spans="1:3" s="12" customFormat="1" ht="17" thickBot="1" x14ac:dyDescent="0.25">
      <c r="A5" s="125"/>
      <c r="B5" s="125"/>
      <c r="C5" s="32"/>
    </row>
    <row r="6" spans="1:3" s="12" customFormat="1" ht="73" customHeight="1" x14ac:dyDescent="0.2">
      <c r="A6" s="52" t="s">
        <v>83</v>
      </c>
      <c r="B6" s="52" t="s">
        <v>84</v>
      </c>
      <c r="C6" s="53" t="s">
        <v>85</v>
      </c>
    </row>
    <row r="7" spans="1:3" s="12" customFormat="1" ht="156" customHeight="1" x14ac:dyDescent="0.2">
      <c r="A7" s="121"/>
      <c r="B7" s="54" t="s">
        <v>86</v>
      </c>
      <c r="C7" s="55" t="s">
        <v>87</v>
      </c>
    </row>
    <row r="8" spans="1:3" s="12" customFormat="1" ht="40" customHeight="1" x14ac:dyDescent="0.2">
      <c r="A8" s="121"/>
      <c r="B8" s="54" t="s">
        <v>88</v>
      </c>
      <c r="C8" s="55" t="s">
        <v>89</v>
      </c>
    </row>
    <row r="9" spans="1:3" s="12" customFormat="1" ht="364" customHeight="1" x14ac:dyDescent="0.2">
      <c r="A9" s="120" t="s">
        <v>90</v>
      </c>
      <c r="B9" s="54" t="s">
        <v>91</v>
      </c>
      <c r="C9" s="55" t="s">
        <v>92</v>
      </c>
    </row>
    <row r="10" spans="1:3" s="12" customFormat="1" ht="102" x14ac:dyDescent="0.2">
      <c r="A10" s="121"/>
      <c r="B10" s="56" t="s">
        <v>93</v>
      </c>
      <c r="C10" s="57" t="s">
        <v>94</v>
      </c>
    </row>
    <row r="11" spans="1:3" s="12" customFormat="1" ht="170" x14ac:dyDescent="0.2">
      <c r="A11" s="122"/>
      <c r="B11" s="58"/>
      <c r="C11" s="59" t="s">
        <v>95</v>
      </c>
    </row>
    <row r="12" spans="1:3" s="12" customFormat="1" ht="73" customHeight="1" x14ac:dyDescent="0.2">
      <c r="A12" s="60" t="s">
        <v>96</v>
      </c>
      <c r="B12" s="43"/>
      <c r="C12" s="55" t="s">
        <v>97</v>
      </c>
    </row>
    <row r="13" spans="1:3" s="12" customFormat="1" ht="88" customHeight="1" x14ac:dyDescent="0.2">
      <c r="A13" s="126" t="s">
        <v>98</v>
      </c>
      <c r="B13" s="126"/>
      <c r="C13" s="61" t="s">
        <v>99</v>
      </c>
    </row>
    <row r="14" spans="1:3" s="12" customFormat="1" ht="34" customHeight="1" x14ac:dyDescent="0.2">
      <c r="A14" s="126" t="s">
        <v>100</v>
      </c>
      <c r="B14" s="126"/>
      <c r="C14" s="61" t="s">
        <v>101</v>
      </c>
    </row>
    <row r="15" spans="1:3" s="12" customFormat="1" ht="68" customHeight="1" x14ac:dyDescent="0.2">
      <c r="A15" s="126" t="s">
        <v>102</v>
      </c>
      <c r="B15" s="126"/>
      <c r="C15" s="61" t="s">
        <v>103</v>
      </c>
    </row>
    <row r="16" spans="1:3" s="12" customFormat="1" ht="69" thickBot="1" x14ac:dyDescent="0.25">
      <c r="A16" s="124" t="s">
        <v>104</v>
      </c>
      <c r="B16" s="124"/>
      <c r="C16" s="62" t="s">
        <v>105</v>
      </c>
    </row>
  </sheetData>
  <mergeCells count="7">
    <mergeCell ref="A16:B16"/>
    <mergeCell ref="A5:B5"/>
    <mergeCell ref="A7:A8"/>
    <mergeCell ref="A9:A11"/>
    <mergeCell ref="A13:B13"/>
    <mergeCell ref="A14:B14"/>
    <mergeCell ref="A15:B15"/>
  </mergeCells>
  <pageMargins left="0.75" right="0.75" top="1" bottom="1" header="0.5" footer="0.5"/>
  <pageSetup paperSize="9" orientation="portrait" horizontalDpi="4294967292" verticalDpi="429496729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20DF3-8D4E-874A-A70C-EAD7F947DDFC}">
  <dimension ref="A1:C47"/>
  <sheetViews>
    <sheetView showGridLines="0" zoomScaleNormal="100" workbookViewId="0">
      <selection activeCell="A2" sqref="A2"/>
    </sheetView>
  </sheetViews>
  <sheetFormatPr baseColWidth="10" defaultColWidth="10.6640625" defaultRowHeight="15" customHeight="1" x14ac:dyDescent="0.2"/>
  <cols>
    <col min="1" max="1" width="88.5" style="3" customWidth="1"/>
    <col min="2" max="3" width="14" style="2" customWidth="1"/>
    <col min="4" max="16384" width="10.6640625" style="3"/>
  </cols>
  <sheetData>
    <row r="1" spans="1:3" ht="15" customHeight="1" x14ac:dyDescent="0.2">
      <c r="A1" s="35" t="str">
        <f>HYPERLINK("#'Index'!A1","Back to index")</f>
        <v>Back to index</v>
      </c>
    </row>
    <row r="2" spans="1:3" ht="45" customHeight="1" x14ac:dyDescent="0.25">
      <c r="A2" s="4" t="s">
        <v>21</v>
      </c>
    </row>
    <row r="3" spans="1:3" ht="40" customHeight="1" x14ac:dyDescent="0.2">
      <c r="A3" s="225" t="s">
        <v>1319</v>
      </c>
      <c r="B3" s="6"/>
      <c r="C3" s="7"/>
    </row>
    <row r="4" spans="1:3" ht="16" x14ac:dyDescent="0.2">
      <c r="A4" s="47"/>
      <c r="C4" s="113"/>
    </row>
    <row r="5" spans="1:3" s="74" customFormat="1" ht="35" thickBot="1" x14ac:dyDescent="0.25">
      <c r="A5" s="33" t="s">
        <v>1117</v>
      </c>
      <c r="B5" s="77" t="s">
        <v>750</v>
      </c>
      <c r="C5" s="32" t="s">
        <v>1119</v>
      </c>
    </row>
    <row r="6" spans="1:3" s="15" customFormat="1" ht="16" x14ac:dyDescent="0.2">
      <c r="A6" s="115"/>
      <c r="B6" s="78"/>
      <c r="C6" s="116"/>
    </row>
    <row r="7" spans="1:3" s="74" customFormat="1" ht="17" x14ac:dyDescent="0.2">
      <c r="A7" s="245" t="s">
        <v>1320</v>
      </c>
      <c r="B7" s="154" t="s">
        <v>1152</v>
      </c>
      <c r="C7" s="155" t="s">
        <v>1153</v>
      </c>
    </row>
    <row r="8" spans="1:3" s="15" customFormat="1" ht="16" x14ac:dyDescent="0.2">
      <c r="A8" s="169"/>
      <c r="B8" s="170"/>
      <c r="C8" s="169"/>
    </row>
    <row r="9" spans="1:3" s="19" customFormat="1" ht="17" x14ac:dyDescent="0.2">
      <c r="A9" s="23" t="s">
        <v>1321</v>
      </c>
      <c r="B9" s="118" t="s">
        <v>1322</v>
      </c>
      <c r="C9" s="17" t="s">
        <v>1323</v>
      </c>
    </row>
    <row r="10" spans="1:3" s="74" customFormat="1" ht="17" x14ac:dyDescent="0.2">
      <c r="A10" s="110" t="s">
        <v>1324</v>
      </c>
      <c r="B10" s="81" t="s">
        <v>1325</v>
      </c>
      <c r="C10" s="21" t="s">
        <v>1326</v>
      </c>
    </row>
    <row r="11" spans="1:3" s="74" customFormat="1" ht="17" x14ac:dyDescent="0.2">
      <c r="A11" s="110" t="s">
        <v>1327</v>
      </c>
      <c r="B11" s="81" t="s">
        <v>1328</v>
      </c>
      <c r="C11" s="21" t="s">
        <v>1329</v>
      </c>
    </row>
    <row r="12" spans="1:3" s="74" customFormat="1" ht="17" x14ac:dyDescent="0.2">
      <c r="A12" s="110" t="s">
        <v>1330</v>
      </c>
      <c r="B12" s="81" t="s">
        <v>1331</v>
      </c>
      <c r="C12" s="21" t="s">
        <v>1332</v>
      </c>
    </row>
    <row r="13" spans="1:3" s="74" customFormat="1" ht="17" x14ac:dyDescent="0.2">
      <c r="A13" s="110" t="s">
        <v>1333</v>
      </c>
      <c r="B13" s="81" t="s">
        <v>1334</v>
      </c>
      <c r="C13" s="21" t="s">
        <v>1335</v>
      </c>
    </row>
    <row r="14" spans="1:3" s="15" customFormat="1" ht="17" x14ac:dyDescent="0.2">
      <c r="A14" s="110" t="s">
        <v>1336</v>
      </c>
      <c r="B14" s="81" t="s">
        <v>1337</v>
      </c>
      <c r="C14" s="21" t="s">
        <v>1338</v>
      </c>
    </row>
    <row r="15" spans="1:3" s="74" customFormat="1" ht="17" x14ac:dyDescent="0.2">
      <c r="A15" s="110" t="s">
        <v>1339</v>
      </c>
      <c r="B15" s="81" t="s">
        <v>1340</v>
      </c>
      <c r="C15" s="21" t="s">
        <v>1341</v>
      </c>
    </row>
    <row r="16" spans="1:3" s="74" customFormat="1" ht="17" x14ac:dyDescent="0.2">
      <c r="A16" s="110" t="s">
        <v>1342</v>
      </c>
      <c r="B16" s="81" t="s">
        <v>1343</v>
      </c>
      <c r="C16" s="21" t="s">
        <v>1344</v>
      </c>
    </row>
    <row r="17" spans="1:3" s="74" customFormat="1" ht="16" customHeight="1" x14ac:dyDescent="0.2">
      <c r="A17" s="110" t="s">
        <v>1345</v>
      </c>
      <c r="B17" s="81" t="s">
        <v>1346</v>
      </c>
      <c r="C17" s="21" t="s">
        <v>1347</v>
      </c>
    </row>
    <row r="18" spans="1:3" s="74" customFormat="1" ht="17" x14ac:dyDescent="0.2">
      <c r="A18" s="110" t="s">
        <v>1348</v>
      </c>
      <c r="B18" s="81" t="s">
        <v>1349</v>
      </c>
      <c r="C18" s="21" t="s">
        <v>1350</v>
      </c>
    </row>
    <row r="19" spans="1:3" s="74" customFormat="1" ht="17" x14ac:dyDescent="0.2">
      <c r="A19" s="110" t="s">
        <v>1351</v>
      </c>
      <c r="B19" s="81" t="s">
        <v>1352</v>
      </c>
      <c r="C19" s="21" t="s">
        <v>1353</v>
      </c>
    </row>
    <row r="20" spans="1:3" s="15" customFormat="1" ht="17" x14ac:dyDescent="0.2">
      <c r="A20" s="110" t="s">
        <v>1354</v>
      </c>
      <c r="B20" s="81" t="s">
        <v>1355</v>
      </c>
      <c r="C20" s="21" t="s">
        <v>1356</v>
      </c>
    </row>
    <row r="21" spans="1:3" s="15" customFormat="1" ht="17" x14ac:dyDescent="0.2">
      <c r="A21" s="110" t="s">
        <v>1357</v>
      </c>
      <c r="B21" s="81" t="s">
        <v>1358</v>
      </c>
      <c r="C21" s="21" t="s">
        <v>1359</v>
      </c>
    </row>
    <row r="22" spans="1:3" s="74" customFormat="1" ht="17" x14ac:dyDescent="0.2">
      <c r="A22" s="233" t="s">
        <v>1360</v>
      </c>
      <c r="B22" s="90" t="s">
        <v>1361</v>
      </c>
      <c r="C22" s="72" t="s">
        <v>1362</v>
      </c>
    </row>
    <row r="23" spans="1:3" s="74" customFormat="1" ht="16" x14ac:dyDescent="0.2">
      <c r="A23" s="246"/>
      <c r="B23" s="247"/>
      <c r="C23" s="246"/>
    </row>
    <row r="24" spans="1:3" s="74" customFormat="1" ht="17" x14ac:dyDescent="0.2">
      <c r="A24" s="23" t="s">
        <v>1363</v>
      </c>
      <c r="B24" s="118" t="s">
        <v>1364</v>
      </c>
      <c r="C24" s="17" t="s">
        <v>1365</v>
      </c>
    </row>
    <row r="25" spans="1:3" s="74" customFormat="1" ht="34" x14ac:dyDescent="0.2">
      <c r="A25" s="23" t="s">
        <v>1366</v>
      </c>
      <c r="B25" s="118" t="s">
        <v>124</v>
      </c>
      <c r="C25" s="17" t="s">
        <v>1367</v>
      </c>
    </row>
    <row r="26" spans="1:3" s="74" customFormat="1" ht="34" x14ac:dyDescent="0.2">
      <c r="A26" s="23" t="s">
        <v>1368</v>
      </c>
      <c r="B26" s="118" t="s">
        <v>1369</v>
      </c>
      <c r="C26" s="17" t="s">
        <v>1370</v>
      </c>
    </row>
    <row r="27" spans="1:3" s="74" customFormat="1" ht="17" x14ac:dyDescent="0.2">
      <c r="A27" s="110" t="s">
        <v>1371</v>
      </c>
      <c r="B27" s="118" t="s">
        <v>1372</v>
      </c>
      <c r="C27" s="17" t="s">
        <v>1373</v>
      </c>
    </row>
    <row r="28" spans="1:3" s="15" customFormat="1" ht="17" x14ac:dyDescent="0.2">
      <c r="A28" s="110" t="s">
        <v>1374</v>
      </c>
      <c r="B28" s="81" t="s">
        <v>1375</v>
      </c>
      <c r="C28" s="21" t="s">
        <v>124</v>
      </c>
    </row>
    <row r="29" spans="1:3" s="15" customFormat="1" ht="34" x14ac:dyDescent="0.2">
      <c r="A29" s="110" t="s">
        <v>1376</v>
      </c>
      <c r="B29" s="81" t="s">
        <v>1377</v>
      </c>
      <c r="C29" s="21" t="s">
        <v>124</v>
      </c>
    </row>
    <row r="30" spans="1:3" s="15" customFormat="1" ht="17" x14ac:dyDescent="0.2">
      <c r="A30" s="110" t="s">
        <v>1378</v>
      </c>
      <c r="B30" s="81" t="s">
        <v>1144</v>
      </c>
      <c r="C30" s="21" t="s">
        <v>1145</v>
      </c>
    </row>
    <row r="31" spans="1:3" s="74" customFormat="1" ht="17" x14ac:dyDescent="0.2">
      <c r="A31" s="110" t="s">
        <v>1379</v>
      </c>
      <c r="B31" s="81" t="s">
        <v>1380</v>
      </c>
      <c r="C31" s="21" t="s">
        <v>1381</v>
      </c>
    </row>
    <row r="32" spans="1:3" s="74" customFormat="1" ht="17" x14ac:dyDescent="0.2">
      <c r="A32" s="233" t="s">
        <v>1382</v>
      </c>
      <c r="B32" s="90" t="s">
        <v>1383</v>
      </c>
      <c r="C32" s="72" t="s">
        <v>1384</v>
      </c>
    </row>
    <row r="33" spans="1:3" s="15" customFormat="1" ht="15" customHeight="1" x14ac:dyDescent="0.2">
      <c r="A33" s="169"/>
      <c r="B33" s="170"/>
      <c r="C33" s="169"/>
    </row>
    <row r="34" spans="1:3" s="29" customFormat="1" ht="17" x14ac:dyDescent="0.2">
      <c r="A34" s="23" t="s">
        <v>1385</v>
      </c>
      <c r="B34" s="118" t="s">
        <v>1386</v>
      </c>
      <c r="C34" s="17" t="s">
        <v>1387</v>
      </c>
    </row>
    <row r="35" spans="1:3" ht="17" x14ac:dyDescent="0.2">
      <c r="A35" s="23" t="s">
        <v>1388</v>
      </c>
      <c r="B35" s="118" t="s">
        <v>1389</v>
      </c>
      <c r="C35" s="17" t="s">
        <v>1390</v>
      </c>
    </row>
    <row r="36" spans="1:3" ht="15" customHeight="1" x14ac:dyDescent="0.2">
      <c r="A36" s="110" t="s">
        <v>1391</v>
      </c>
      <c r="B36" s="81" t="s">
        <v>1392</v>
      </c>
      <c r="C36" s="21" t="s">
        <v>1393</v>
      </c>
    </row>
    <row r="37" spans="1:3" s="30" customFormat="1" ht="15" customHeight="1" x14ac:dyDescent="0.2">
      <c r="A37" s="110" t="s">
        <v>1394</v>
      </c>
      <c r="B37" s="81" t="s">
        <v>1395</v>
      </c>
      <c r="C37" s="21" t="s">
        <v>1396</v>
      </c>
    </row>
    <row r="38" spans="1:3" ht="17" x14ac:dyDescent="0.2">
      <c r="A38" s="110" t="s">
        <v>1397</v>
      </c>
      <c r="B38" s="81" t="s">
        <v>1398</v>
      </c>
      <c r="C38" s="21" t="s">
        <v>1399</v>
      </c>
    </row>
    <row r="39" spans="1:3" ht="17" x14ac:dyDescent="0.2">
      <c r="A39" s="233" t="s">
        <v>1400</v>
      </c>
      <c r="B39" s="90" t="s">
        <v>1401</v>
      </c>
      <c r="C39" s="72" t="s">
        <v>1402</v>
      </c>
    </row>
    <row r="40" spans="1:3" s="30" customFormat="1" ht="16" x14ac:dyDescent="0.2">
      <c r="A40" s="169"/>
      <c r="B40" s="170"/>
      <c r="C40" s="169"/>
    </row>
    <row r="41" spans="1:3" s="29" customFormat="1" ht="15" customHeight="1" x14ac:dyDescent="0.2">
      <c r="A41" s="23" t="s">
        <v>990</v>
      </c>
      <c r="B41" s="118" t="s">
        <v>1403</v>
      </c>
      <c r="C41" s="17" t="s">
        <v>1404</v>
      </c>
    </row>
    <row r="42" spans="1:3" ht="15" customHeight="1" x14ac:dyDescent="0.2">
      <c r="A42" s="23" t="s">
        <v>1405</v>
      </c>
      <c r="B42" s="118" t="s">
        <v>761</v>
      </c>
      <c r="C42" s="17" t="s">
        <v>1406</v>
      </c>
    </row>
    <row r="43" spans="1:3" ht="15" customHeight="1" x14ac:dyDescent="0.2">
      <c r="A43" s="23" t="s">
        <v>1407</v>
      </c>
      <c r="B43" s="118" t="s">
        <v>1246</v>
      </c>
      <c r="C43" s="17" t="s">
        <v>1408</v>
      </c>
    </row>
    <row r="44" spans="1:3" ht="34" customHeight="1" x14ac:dyDescent="0.2">
      <c r="A44" s="233" t="s">
        <v>1409</v>
      </c>
      <c r="B44" s="90" t="s">
        <v>1410</v>
      </c>
      <c r="C44" s="72" t="s">
        <v>1246</v>
      </c>
    </row>
    <row r="45" spans="1:3" ht="35" customHeight="1" x14ac:dyDescent="0.2">
      <c r="A45" s="233" t="s">
        <v>1411</v>
      </c>
      <c r="B45" s="90" t="s">
        <v>1412</v>
      </c>
      <c r="C45" s="72" t="s">
        <v>124</v>
      </c>
    </row>
    <row r="46" spans="1:3" s="30" customFormat="1" ht="34" customHeight="1" thickBot="1" x14ac:dyDescent="0.25">
      <c r="A46" s="178" t="s">
        <v>1413</v>
      </c>
      <c r="B46" s="248" t="s">
        <v>1245</v>
      </c>
      <c r="C46" s="249" t="s">
        <v>1246</v>
      </c>
    </row>
    <row r="47" spans="1:3" ht="35" customHeight="1" x14ac:dyDescent="0.2">
      <c r="A47" s="140"/>
      <c r="B47" s="140"/>
      <c r="C47" s="140"/>
    </row>
  </sheetData>
  <mergeCells count="1">
    <mergeCell ref="A47:C47"/>
  </mergeCells>
  <pageMargins left="0.75" right="0.75" top="1" bottom="1" header="0.5" footer="0.5"/>
  <pageSetup paperSize="9" orientation="portrait" horizontalDpi="4294967292" verticalDpi="429496729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0B795-E896-064D-BFBE-CDA5F5278275}">
  <dimension ref="A1:M20"/>
  <sheetViews>
    <sheetView showGridLines="0" zoomScaleNormal="100" workbookViewId="0"/>
  </sheetViews>
  <sheetFormatPr baseColWidth="10" defaultColWidth="10.6640625" defaultRowHeight="15" customHeight="1" x14ac:dyDescent="0.2"/>
  <cols>
    <col min="1" max="1" width="22.6640625" style="184" customWidth="1"/>
    <col min="2" max="3" width="14" style="184" customWidth="1"/>
    <col min="4" max="5" width="14" style="183" customWidth="1"/>
    <col min="6" max="13" width="14" style="184" customWidth="1"/>
    <col min="14" max="16384" width="10.6640625" style="184"/>
  </cols>
  <sheetData>
    <row r="1" spans="1:13" ht="15" customHeight="1" x14ac:dyDescent="0.2">
      <c r="A1" s="35" t="str">
        <f>HYPERLINK("#'Index'!A1","Back to index")</f>
        <v>Back to index</v>
      </c>
      <c r="B1" s="1"/>
      <c r="C1" s="1"/>
      <c r="D1" s="92"/>
    </row>
    <row r="2" spans="1:13" ht="45" customHeight="1" x14ac:dyDescent="0.25">
      <c r="A2" s="185" t="s">
        <v>21</v>
      </c>
      <c r="B2" s="185"/>
      <c r="C2" s="185"/>
      <c r="D2" s="250"/>
    </row>
    <row r="3" spans="1:13" ht="21" customHeight="1" x14ac:dyDescent="0.2">
      <c r="A3" s="251" t="s">
        <v>1414</v>
      </c>
      <c r="B3" s="251"/>
      <c r="C3" s="251"/>
      <c r="D3" s="252"/>
      <c r="E3" s="253"/>
    </row>
    <row r="4" spans="1:13" ht="39" customHeight="1" thickBot="1" x14ac:dyDescent="0.25">
      <c r="A4" s="189"/>
      <c r="B4" s="189"/>
      <c r="C4" s="189"/>
      <c r="D4" s="254"/>
      <c r="F4" s="255" t="s">
        <v>1266</v>
      </c>
      <c r="G4" s="255"/>
      <c r="H4" s="255"/>
      <c r="I4" s="255"/>
      <c r="J4" s="255"/>
    </row>
    <row r="5" spans="1:13" ht="98" customHeight="1" thickBot="1" x14ac:dyDescent="0.25">
      <c r="A5" s="191" t="s">
        <v>1415</v>
      </c>
      <c r="B5" s="192" t="s">
        <v>1256</v>
      </c>
      <c r="C5" s="192" t="s">
        <v>1416</v>
      </c>
      <c r="D5" s="192" t="s">
        <v>1417</v>
      </c>
      <c r="E5" s="192" t="s">
        <v>1418</v>
      </c>
      <c r="F5" s="256" t="s">
        <v>1419</v>
      </c>
      <c r="G5" s="256" t="s">
        <v>1174</v>
      </c>
      <c r="H5" s="256" t="s">
        <v>1420</v>
      </c>
      <c r="I5" s="256" t="s">
        <v>1421</v>
      </c>
      <c r="J5" s="256" t="s">
        <v>1180</v>
      </c>
      <c r="K5" s="192" t="s">
        <v>1422</v>
      </c>
      <c r="L5" s="192" t="s">
        <v>1423</v>
      </c>
      <c r="M5" s="257" t="s">
        <v>1424</v>
      </c>
    </row>
    <row r="6" spans="1:13" ht="48" customHeight="1" x14ac:dyDescent="0.2">
      <c r="A6" s="211" t="s">
        <v>1425</v>
      </c>
      <c r="B6" s="196" t="s">
        <v>1257</v>
      </c>
      <c r="C6" s="196" t="s">
        <v>1259</v>
      </c>
      <c r="D6" s="196" t="s">
        <v>124</v>
      </c>
      <c r="E6" s="196" t="s">
        <v>1426</v>
      </c>
      <c r="F6" s="196" t="s">
        <v>1427</v>
      </c>
      <c r="G6" s="196" t="s">
        <v>1428</v>
      </c>
      <c r="H6" s="196" t="s">
        <v>1429</v>
      </c>
      <c r="I6" s="196" t="s">
        <v>1430</v>
      </c>
      <c r="J6" s="196" t="s">
        <v>1431</v>
      </c>
      <c r="K6" s="196" t="s">
        <v>1432</v>
      </c>
      <c r="L6" s="196" t="s">
        <v>1274</v>
      </c>
      <c r="M6" s="196" t="s">
        <v>1433</v>
      </c>
    </row>
    <row r="7" spans="1:13" ht="36" customHeight="1" x14ac:dyDescent="0.2">
      <c r="A7" s="258" t="s">
        <v>978</v>
      </c>
      <c r="B7" s="259" t="s">
        <v>124</v>
      </c>
      <c r="C7" s="259" t="s">
        <v>124</v>
      </c>
      <c r="D7" s="259" t="s">
        <v>1262</v>
      </c>
      <c r="E7" s="259" t="s">
        <v>124</v>
      </c>
      <c r="F7" s="259" t="s">
        <v>124</v>
      </c>
      <c r="G7" s="259" t="s">
        <v>124</v>
      </c>
      <c r="H7" s="259" t="s">
        <v>124</v>
      </c>
      <c r="I7" s="259" t="s">
        <v>124</v>
      </c>
      <c r="J7" s="259" t="s">
        <v>124</v>
      </c>
      <c r="K7" s="259" t="s">
        <v>1262</v>
      </c>
      <c r="L7" s="259" t="s">
        <v>124</v>
      </c>
      <c r="M7" s="259" t="s">
        <v>1262</v>
      </c>
    </row>
    <row r="8" spans="1:13" ht="19" customHeight="1" x14ac:dyDescent="0.2">
      <c r="A8" s="258" t="s">
        <v>982</v>
      </c>
      <c r="B8" s="259" t="s">
        <v>124</v>
      </c>
      <c r="C8" s="259" t="s">
        <v>124</v>
      </c>
      <c r="D8" s="259" t="s">
        <v>124</v>
      </c>
      <c r="E8" s="259" t="s">
        <v>1434</v>
      </c>
      <c r="F8" s="259" t="s">
        <v>124</v>
      </c>
      <c r="G8" s="259" t="s">
        <v>124</v>
      </c>
      <c r="H8" s="259" t="s">
        <v>124</v>
      </c>
      <c r="I8" s="259" t="s">
        <v>124</v>
      </c>
      <c r="J8" s="259" t="s">
        <v>124</v>
      </c>
      <c r="K8" s="259" t="s">
        <v>1434</v>
      </c>
      <c r="L8" s="259" t="s">
        <v>1435</v>
      </c>
      <c r="M8" s="259" t="s">
        <v>1399</v>
      </c>
    </row>
    <row r="9" spans="1:13" ht="34" customHeight="1" x14ac:dyDescent="0.2">
      <c r="A9" s="260" t="s">
        <v>1436</v>
      </c>
      <c r="B9" s="259" t="s">
        <v>124</v>
      </c>
      <c r="C9" s="259" t="s">
        <v>124</v>
      </c>
      <c r="D9" s="259" t="s">
        <v>124</v>
      </c>
      <c r="E9" s="259" t="s">
        <v>1437</v>
      </c>
      <c r="F9" s="259" t="s">
        <v>1173</v>
      </c>
      <c r="G9" s="259" t="s">
        <v>1176</v>
      </c>
      <c r="H9" s="259" t="s">
        <v>1188</v>
      </c>
      <c r="I9" s="259" t="s">
        <v>1179</v>
      </c>
      <c r="J9" s="259" t="s">
        <v>1182</v>
      </c>
      <c r="K9" s="259" t="s">
        <v>1204</v>
      </c>
      <c r="L9" s="259" t="s">
        <v>1207</v>
      </c>
      <c r="M9" s="259" t="s">
        <v>1201</v>
      </c>
    </row>
    <row r="10" spans="1:13" ht="19" customHeight="1" x14ac:dyDescent="0.2">
      <c r="A10" s="258" t="s">
        <v>1438</v>
      </c>
      <c r="B10" s="259" t="s">
        <v>124</v>
      </c>
      <c r="C10" s="259" t="s">
        <v>124</v>
      </c>
      <c r="D10" s="259" t="s">
        <v>124</v>
      </c>
      <c r="E10" s="259" t="s">
        <v>1161</v>
      </c>
      <c r="F10" s="259" t="s">
        <v>124</v>
      </c>
      <c r="G10" s="259" t="s">
        <v>124</v>
      </c>
      <c r="H10" s="259" t="s">
        <v>124</v>
      </c>
      <c r="I10" s="259" t="s">
        <v>124</v>
      </c>
      <c r="J10" s="259" t="s">
        <v>124</v>
      </c>
      <c r="K10" s="259" t="s">
        <v>1161</v>
      </c>
      <c r="L10" s="259" t="s">
        <v>1164</v>
      </c>
      <c r="M10" s="259" t="s">
        <v>1158</v>
      </c>
    </row>
    <row r="11" spans="1:13" ht="32" customHeight="1" x14ac:dyDescent="0.2">
      <c r="A11" s="260" t="s">
        <v>1439</v>
      </c>
      <c r="B11" s="259" t="s">
        <v>124</v>
      </c>
      <c r="C11" s="259" t="s">
        <v>124</v>
      </c>
      <c r="D11" s="259" t="s">
        <v>124</v>
      </c>
      <c r="E11" s="259" t="s">
        <v>1440</v>
      </c>
      <c r="F11" s="259" t="s">
        <v>1173</v>
      </c>
      <c r="G11" s="259" t="s">
        <v>1176</v>
      </c>
      <c r="H11" s="259" t="s">
        <v>1188</v>
      </c>
      <c r="I11" s="259" t="s">
        <v>1179</v>
      </c>
      <c r="J11" s="259" t="s">
        <v>1182</v>
      </c>
      <c r="K11" s="259" t="s">
        <v>1441</v>
      </c>
      <c r="L11" s="259" t="s">
        <v>1442</v>
      </c>
      <c r="M11" s="259" t="s">
        <v>1443</v>
      </c>
    </row>
    <row r="12" spans="1:13" ht="42" customHeight="1" x14ac:dyDescent="0.2">
      <c r="A12" s="211" t="s">
        <v>1444</v>
      </c>
      <c r="B12" s="261" t="s">
        <v>1257</v>
      </c>
      <c r="C12" s="261" t="s">
        <v>1259</v>
      </c>
      <c r="D12" s="261" t="s">
        <v>1262</v>
      </c>
      <c r="E12" s="261" t="s">
        <v>1265</v>
      </c>
      <c r="F12" s="261" t="s">
        <v>1445</v>
      </c>
      <c r="G12" s="261" t="s">
        <v>1446</v>
      </c>
      <c r="H12" s="261" t="s">
        <v>1447</v>
      </c>
      <c r="I12" s="261" t="s">
        <v>1448</v>
      </c>
      <c r="J12" s="261" t="s">
        <v>1449</v>
      </c>
      <c r="K12" s="261" t="s">
        <v>1271</v>
      </c>
      <c r="L12" s="261" t="s">
        <v>1274</v>
      </c>
      <c r="M12" s="261" t="s">
        <v>1276</v>
      </c>
    </row>
    <row r="13" spans="1:13" ht="42" customHeight="1" x14ac:dyDescent="0.2">
      <c r="A13" s="211" t="s">
        <v>1450</v>
      </c>
      <c r="B13" s="261" t="s">
        <v>1257</v>
      </c>
      <c r="C13" s="261" t="s">
        <v>1259</v>
      </c>
      <c r="D13" s="261" t="s">
        <v>1262</v>
      </c>
      <c r="E13" s="261" t="s">
        <v>1265</v>
      </c>
      <c r="F13" s="261" t="s">
        <v>1445</v>
      </c>
      <c r="G13" s="261" t="s">
        <v>1446</v>
      </c>
      <c r="H13" s="261" t="s">
        <v>1447</v>
      </c>
      <c r="I13" s="261" t="s">
        <v>1448</v>
      </c>
      <c r="J13" s="261" t="s">
        <v>1449</v>
      </c>
      <c r="K13" s="261" t="s">
        <v>1271</v>
      </c>
      <c r="L13" s="261" t="s">
        <v>1274</v>
      </c>
      <c r="M13" s="261" t="s">
        <v>1276</v>
      </c>
    </row>
    <row r="14" spans="1:13" ht="15" customHeight="1" x14ac:dyDescent="0.2">
      <c r="A14" s="262" t="s">
        <v>978</v>
      </c>
      <c r="B14" s="259" t="s">
        <v>124</v>
      </c>
      <c r="C14" s="259" t="s">
        <v>124</v>
      </c>
      <c r="D14" s="259" t="s">
        <v>1392</v>
      </c>
      <c r="E14" s="259" t="s">
        <v>124</v>
      </c>
      <c r="F14" s="259" t="s">
        <v>124</v>
      </c>
      <c r="G14" s="259" t="s">
        <v>124</v>
      </c>
      <c r="H14" s="259" t="s">
        <v>124</v>
      </c>
      <c r="I14" s="259" t="s">
        <v>124</v>
      </c>
      <c r="J14" s="259" t="s">
        <v>124</v>
      </c>
      <c r="K14" s="259" t="s">
        <v>1392</v>
      </c>
      <c r="L14" s="259" t="s">
        <v>124</v>
      </c>
      <c r="M14" s="259" t="s">
        <v>1392</v>
      </c>
    </row>
    <row r="15" spans="1:13" ht="15" customHeight="1" x14ac:dyDescent="0.2">
      <c r="A15" s="260" t="s">
        <v>982</v>
      </c>
      <c r="B15" s="259" t="s">
        <v>124</v>
      </c>
      <c r="C15" s="259" t="s">
        <v>124</v>
      </c>
      <c r="D15" s="259" t="s">
        <v>124</v>
      </c>
      <c r="E15" s="259" t="s">
        <v>1451</v>
      </c>
      <c r="F15" s="259" t="s">
        <v>124</v>
      </c>
      <c r="G15" s="259" t="s">
        <v>124</v>
      </c>
      <c r="H15" s="259" t="s">
        <v>124</v>
      </c>
      <c r="I15" s="259" t="s">
        <v>124</v>
      </c>
      <c r="J15" s="259" t="s">
        <v>124</v>
      </c>
      <c r="K15" s="259" t="s">
        <v>1451</v>
      </c>
      <c r="L15" s="259" t="s">
        <v>1452</v>
      </c>
      <c r="M15" s="259" t="s">
        <v>1398</v>
      </c>
    </row>
    <row r="16" spans="1:13" ht="29" customHeight="1" x14ac:dyDescent="0.2">
      <c r="A16" s="260" t="s">
        <v>1436</v>
      </c>
      <c r="B16" s="259" t="s">
        <v>124</v>
      </c>
      <c r="C16" s="259" t="s">
        <v>124</v>
      </c>
      <c r="D16" s="259" t="s">
        <v>124</v>
      </c>
      <c r="E16" s="259" t="s">
        <v>1453</v>
      </c>
      <c r="F16" s="259" t="s">
        <v>1454</v>
      </c>
      <c r="G16" s="259" t="s">
        <v>1175</v>
      </c>
      <c r="H16" s="259" t="s">
        <v>1187</v>
      </c>
      <c r="I16" s="259" t="s">
        <v>1178</v>
      </c>
      <c r="J16" s="259" t="s">
        <v>1455</v>
      </c>
      <c r="K16" s="259" t="s">
        <v>1203</v>
      </c>
      <c r="L16" s="259" t="s">
        <v>1206</v>
      </c>
      <c r="M16" s="259" t="s">
        <v>1200</v>
      </c>
    </row>
    <row r="17" spans="1:13" ht="15" customHeight="1" x14ac:dyDescent="0.2">
      <c r="A17" s="258" t="s">
        <v>1438</v>
      </c>
      <c r="B17" s="259" t="s">
        <v>124</v>
      </c>
      <c r="C17" s="259" t="s">
        <v>124</v>
      </c>
      <c r="D17" s="259" t="s">
        <v>124</v>
      </c>
      <c r="E17" s="259" t="s">
        <v>1160</v>
      </c>
      <c r="F17" s="259" t="s">
        <v>124</v>
      </c>
      <c r="G17" s="259" t="s">
        <v>124</v>
      </c>
      <c r="H17" s="259" t="s">
        <v>124</v>
      </c>
      <c r="I17" s="259" t="s">
        <v>124</v>
      </c>
      <c r="J17" s="259" t="s">
        <v>124</v>
      </c>
      <c r="K17" s="259" t="s">
        <v>1160</v>
      </c>
      <c r="L17" s="259" t="s">
        <v>1163</v>
      </c>
      <c r="M17" s="259" t="s">
        <v>1157</v>
      </c>
    </row>
    <row r="18" spans="1:13" ht="30" customHeight="1" x14ac:dyDescent="0.2">
      <c r="A18" s="260" t="s">
        <v>1439</v>
      </c>
      <c r="B18" s="209" t="s">
        <v>124</v>
      </c>
      <c r="C18" s="209" t="s">
        <v>124</v>
      </c>
      <c r="D18" s="209" t="s">
        <v>124</v>
      </c>
      <c r="E18" s="209" t="s">
        <v>1456</v>
      </c>
      <c r="F18" s="259" t="s">
        <v>1454</v>
      </c>
      <c r="G18" s="259" t="s">
        <v>1175</v>
      </c>
      <c r="H18" s="259" t="s">
        <v>1187</v>
      </c>
      <c r="I18" s="259" t="s">
        <v>1178</v>
      </c>
      <c r="J18" s="209" t="s">
        <v>1455</v>
      </c>
      <c r="K18" s="209" t="s">
        <v>1457</v>
      </c>
      <c r="L18" s="209" t="s">
        <v>728</v>
      </c>
      <c r="M18" s="209" t="s">
        <v>1197</v>
      </c>
    </row>
    <row r="19" spans="1:13" ht="42" customHeight="1" thickBot="1" x14ac:dyDescent="0.25">
      <c r="A19" s="263" t="s">
        <v>1458</v>
      </c>
      <c r="B19" s="264" t="s">
        <v>1257</v>
      </c>
      <c r="C19" s="264" t="s">
        <v>1259</v>
      </c>
      <c r="D19" s="264" t="s">
        <v>1261</v>
      </c>
      <c r="E19" s="264" t="s">
        <v>1264</v>
      </c>
      <c r="F19" s="264" t="s">
        <v>1459</v>
      </c>
      <c r="G19" s="264" t="s">
        <v>1460</v>
      </c>
      <c r="H19" s="264" t="s">
        <v>1461</v>
      </c>
      <c r="I19" s="264" t="s">
        <v>1462</v>
      </c>
      <c r="J19" s="264" t="s">
        <v>1463</v>
      </c>
      <c r="K19" s="264" t="s">
        <v>1270</v>
      </c>
      <c r="L19" s="264" t="s">
        <v>1273</v>
      </c>
      <c r="M19" s="264" t="s">
        <v>1275</v>
      </c>
    </row>
    <row r="20" spans="1:13" ht="21" customHeight="1" x14ac:dyDescent="0.2">
      <c r="A20" s="265"/>
      <c r="B20" s="265"/>
      <c r="C20" s="265"/>
      <c r="D20" s="265"/>
      <c r="E20" s="265"/>
      <c r="F20" s="265"/>
      <c r="G20" s="265"/>
      <c r="H20" s="265"/>
      <c r="I20" s="265"/>
      <c r="J20" s="265"/>
      <c r="K20" s="265"/>
      <c r="L20" s="265"/>
    </row>
  </sheetData>
  <mergeCells count="2">
    <mergeCell ref="F4:J4"/>
    <mergeCell ref="A20:L20"/>
  </mergeCells>
  <pageMargins left="0.75" right="0.75" top="1" bottom="1" header="0.5" footer="0.5"/>
  <pageSetup paperSize="9" orientation="portrait" horizontalDpi="4294967292" verticalDpi="429496729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729ED-CC23-A445-A112-C827FF942C10}">
  <dimension ref="A1:B9"/>
  <sheetViews>
    <sheetView showGridLines="0" zoomScaleNormal="100" workbookViewId="0"/>
  </sheetViews>
  <sheetFormatPr baseColWidth="10" defaultColWidth="10.6640625" defaultRowHeight="15" customHeight="1" x14ac:dyDescent="0.2"/>
  <cols>
    <col min="1" max="1" width="23.33203125" style="3" customWidth="1"/>
    <col min="2" max="2" width="57.1640625" style="2" customWidth="1"/>
    <col min="3" max="16384" width="10.6640625" style="3"/>
  </cols>
  <sheetData>
    <row r="1" spans="1:2" ht="15" customHeight="1" x14ac:dyDescent="0.2">
      <c r="A1" s="35" t="str">
        <f>HYPERLINK("#'Index'!A1","Back to index")</f>
        <v>Back to index</v>
      </c>
    </row>
    <row r="2" spans="1:2" ht="45" customHeight="1" x14ac:dyDescent="0.25">
      <c r="A2" s="4" t="s">
        <v>21</v>
      </c>
    </row>
    <row r="3" spans="1:2" ht="21" customHeight="1" x14ac:dyDescent="0.2">
      <c r="A3" s="36" t="s">
        <v>1464</v>
      </c>
      <c r="B3" s="266"/>
    </row>
    <row r="4" spans="1:2" ht="16" x14ac:dyDescent="0.2">
      <c r="A4" s="47"/>
    </row>
    <row r="5" spans="1:2" s="19" customFormat="1" ht="17" x14ac:dyDescent="0.2">
      <c r="A5" s="110" t="s">
        <v>1465</v>
      </c>
      <c r="B5" s="110" t="s">
        <v>1466</v>
      </c>
    </row>
    <row r="6" spans="1:2" s="74" customFormat="1" ht="17" x14ac:dyDescent="0.2">
      <c r="A6" s="110" t="s">
        <v>1467</v>
      </c>
      <c r="B6" s="110" t="s">
        <v>1468</v>
      </c>
    </row>
    <row r="7" spans="1:2" s="74" customFormat="1" ht="17" x14ac:dyDescent="0.2">
      <c r="A7" s="110" t="s">
        <v>1469</v>
      </c>
      <c r="B7" s="110" t="s">
        <v>1470</v>
      </c>
    </row>
    <row r="8" spans="1:2" s="74" customFormat="1" ht="17" x14ac:dyDescent="0.2">
      <c r="A8" s="110" t="s">
        <v>1471</v>
      </c>
      <c r="B8" s="110" t="s">
        <v>1472</v>
      </c>
    </row>
    <row r="9" spans="1:2" ht="17" customHeight="1" thickBot="1" x14ac:dyDescent="0.25">
      <c r="A9" s="267" t="s">
        <v>1473</v>
      </c>
      <c r="B9" s="267" t="s">
        <v>1474</v>
      </c>
    </row>
  </sheetData>
  <pageMargins left="0.75" right="0.75" top="1" bottom="1" header="0.5" footer="0.5"/>
  <pageSetup paperSize="9" orientation="portrait" horizontalDpi="4294967292" verticalDpi="429496729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50728-1054-6E4C-A56B-3104F83B6A28}">
  <dimension ref="A1:G32"/>
  <sheetViews>
    <sheetView showGridLines="0" zoomScaleNormal="100" workbookViewId="0"/>
  </sheetViews>
  <sheetFormatPr baseColWidth="10" defaultColWidth="10.6640625" defaultRowHeight="15" customHeight="1" x14ac:dyDescent="0.2"/>
  <cols>
    <col min="1" max="1" width="45.5" style="3" customWidth="1"/>
    <col min="2" max="2" width="6.6640625" style="3" customWidth="1"/>
    <col min="3" max="4" width="14" style="2" customWidth="1"/>
    <col min="5" max="7" width="14" style="3" customWidth="1"/>
    <col min="8" max="16384" width="10.6640625" style="3"/>
  </cols>
  <sheetData>
    <row r="1" spans="1:7" ht="15" customHeight="1" x14ac:dyDescent="0.2">
      <c r="A1" s="35" t="str">
        <f>HYPERLINK("#'Index'!A1","Back to index")</f>
        <v>Back to index</v>
      </c>
      <c r="B1" s="1"/>
    </row>
    <row r="2" spans="1:7" ht="45" customHeight="1" x14ac:dyDescent="0.25">
      <c r="A2" s="4" t="s">
        <v>21</v>
      </c>
      <c r="B2" s="4"/>
    </row>
    <row r="3" spans="1:7" ht="21" customHeight="1" x14ac:dyDescent="0.2">
      <c r="A3" s="5" t="s">
        <v>1475</v>
      </c>
      <c r="B3" s="5"/>
      <c r="C3" s="6"/>
      <c r="D3" s="7"/>
    </row>
    <row r="4" spans="1:7" ht="16" x14ac:dyDescent="0.2">
      <c r="A4" s="268"/>
      <c r="B4" s="268"/>
      <c r="C4" s="269"/>
      <c r="D4" s="269"/>
      <c r="E4" s="269"/>
      <c r="F4" s="269"/>
      <c r="G4" s="269"/>
    </row>
    <row r="5" spans="1:7" s="74" customFormat="1" ht="18" thickBot="1" x14ac:dyDescent="0.25">
      <c r="A5" s="33"/>
      <c r="B5" s="33"/>
      <c r="C5" s="77" t="s">
        <v>128</v>
      </c>
      <c r="D5" s="32" t="s">
        <v>119</v>
      </c>
      <c r="E5" s="32" t="s">
        <v>294</v>
      </c>
      <c r="F5" s="32" t="s">
        <v>295</v>
      </c>
      <c r="G5" s="32" t="s">
        <v>743</v>
      </c>
    </row>
    <row r="6" spans="1:7" s="15" customFormat="1" ht="16" x14ac:dyDescent="0.2">
      <c r="A6" s="115"/>
      <c r="B6" s="115"/>
      <c r="C6" s="117"/>
      <c r="D6" s="116"/>
      <c r="E6" s="116"/>
      <c r="F6" s="116"/>
      <c r="G6" s="116"/>
    </row>
    <row r="7" spans="1:7" s="19" customFormat="1" ht="17" x14ac:dyDescent="0.2">
      <c r="A7" s="16" t="s">
        <v>1476</v>
      </c>
      <c r="B7" s="16"/>
      <c r="C7" s="118"/>
      <c r="D7" s="17"/>
      <c r="E7" s="17"/>
      <c r="F7" s="17"/>
      <c r="G7" s="17"/>
    </row>
    <row r="8" spans="1:7" s="74" customFormat="1" ht="17" x14ac:dyDescent="0.2">
      <c r="A8" s="20" t="s">
        <v>756</v>
      </c>
      <c r="B8" s="21" t="s">
        <v>1477</v>
      </c>
      <c r="C8" s="81" t="s">
        <v>757</v>
      </c>
      <c r="D8" s="21" t="s">
        <v>759</v>
      </c>
      <c r="E8" s="21" t="s">
        <v>1478</v>
      </c>
      <c r="F8" s="21" t="s">
        <v>1479</v>
      </c>
      <c r="G8" s="21" t="s">
        <v>1480</v>
      </c>
    </row>
    <row r="9" spans="1:7" s="74" customFormat="1" ht="17" x14ac:dyDescent="0.2">
      <c r="A9" s="20" t="s">
        <v>1481</v>
      </c>
      <c r="B9" s="21" t="s">
        <v>1477</v>
      </c>
      <c r="C9" s="81" t="s">
        <v>1482</v>
      </c>
      <c r="D9" s="21" t="s">
        <v>1483</v>
      </c>
      <c r="E9" s="21" t="s">
        <v>1484</v>
      </c>
      <c r="F9" s="21" t="s">
        <v>1485</v>
      </c>
      <c r="G9" s="21" t="s">
        <v>1486</v>
      </c>
    </row>
    <row r="10" spans="1:7" s="74" customFormat="1" ht="19" x14ac:dyDescent="0.2">
      <c r="A10" s="20" t="s">
        <v>1487</v>
      </c>
      <c r="B10" s="21" t="s">
        <v>1477</v>
      </c>
      <c r="C10" s="81" t="s">
        <v>1488</v>
      </c>
      <c r="D10" s="21" t="s">
        <v>1484</v>
      </c>
      <c r="E10" s="21" t="s">
        <v>1489</v>
      </c>
      <c r="F10" s="21" t="s">
        <v>1490</v>
      </c>
      <c r="G10" s="21" t="s">
        <v>1491</v>
      </c>
    </row>
    <row r="11" spans="1:7" s="74" customFormat="1" ht="17" x14ac:dyDescent="0.2">
      <c r="A11" s="20" t="s">
        <v>1492</v>
      </c>
      <c r="B11" s="21" t="s">
        <v>1477</v>
      </c>
      <c r="C11" s="81" t="s">
        <v>800</v>
      </c>
      <c r="D11" s="21" t="s">
        <v>737</v>
      </c>
      <c r="E11" s="21" t="s">
        <v>1493</v>
      </c>
      <c r="F11" s="21" t="s">
        <v>1494</v>
      </c>
      <c r="G11" s="21" t="s">
        <v>1495</v>
      </c>
    </row>
    <row r="12" spans="1:7" s="74" customFormat="1" ht="19" x14ac:dyDescent="0.2">
      <c r="A12" s="20" t="s">
        <v>1496</v>
      </c>
      <c r="B12" s="21" t="s">
        <v>1477</v>
      </c>
      <c r="C12" s="81" t="s">
        <v>730</v>
      </c>
      <c r="D12" s="21" t="s">
        <v>731</v>
      </c>
      <c r="E12" s="21" t="s">
        <v>1497</v>
      </c>
      <c r="F12" s="21" t="s">
        <v>941</v>
      </c>
      <c r="G12" s="21" t="s">
        <v>1498</v>
      </c>
    </row>
    <row r="13" spans="1:7" s="74" customFormat="1" ht="17" x14ac:dyDescent="0.2">
      <c r="A13" s="20" t="s">
        <v>1499</v>
      </c>
      <c r="B13" s="21" t="s">
        <v>1477</v>
      </c>
      <c r="C13" s="81" t="s">
        <v>818</v>
      </c>
      <c r="D13" s="21" t="s">
        <v>820</v>
      </c>
      <c r="E13" s="21" t="s">
        <v>1092</v>
      </c>
      <c r="F13" s="21" t="s">
        <v>1500</v>
      </c>
      <c r="G13" s="21" t="s">
        <v>1501</v>
      </c>
    </row>
    <row r="14" spans="1:7" s="74" customFormat="1" ht="19" x14ac:dyDescent="0.2">
      <c r="A14" s="270" t="s">
        <v>1502</v>
      </c>
      <c r="B14" s="271" t="s">
        <v>1477</v>
      </c>
      <c r="C14" s="81" t="s">
        <v>724</v>
      </c>
      <c r="D14" s="271" t="s">
        <v>725</v>
      </c>
      <c r="E14" s="271" t="s">
        <v>1503</v>
      </c>
      <c r="F14" s="271" t="s">
        <v>1504</v>
      </c>
      <c r="G14" s="271" t="s">
        <v>1505</v>
      </c>
    </row>
    <row r="15" spans="1:7" s="74" customFormat="1" ht="17" x14ac:dyDescent="0.2">
      <c r="A15" s="20" t="s">
        <v>1156</v>
      </c>
      <c r="B15" s="21" t="s">
        <v>1477</v>
      </c>
      <c r="C15" s="81" t="s">
        <v>830</v>
      </c>
      <c r="D15" s="21" t="s">
        <v>712</v>
      </c>
      <c r="E15" s="21" t="s">
        <v>1506</v>
      </c>
      <c r="F15" s="21" t="s">
        <v>1507</v>
      </c>
      <c r="G15" s="21" t="s">
        <v>1508</v>
      </c>
    </row>
    <row r="16" spans="1:7" s="74" customFormat="1" ht="19" x14ac:dyDescent="0.2">
      <c r="A16" s="20" t="s">
        <v>1509</v>
      </c>
      <c r="B16" s="21" t="s">
        <v>1477</v>
      </c>
      <c r="C16" s="81" t="s">
        <v>832</v>
      </c>
      <c r="D16" s="21" t="s">
        <v>835</v>
      </c>
      <c r="E16" s="21" t="s">
        <v>866</v>
      </c>
      <c r="F16" s="21" t="s">
        <v>712</v>
      </c>
      <c r="G16" s="21" t="s">
        <v>1510</v>
      </c>
    </row>
    <row r="17" spans="1:7" s="74" customFormat="1" ht="17" x14ac:dyDescent="0.2">
      <c r="A17" s="20" t="s">
        <v>1511</v>
      </c>
      <c r="B17" s="21" t="s">
        <v>1477</v>
      </c>
      <c r="C17" s="81" t="s">
        <v>973</v>
      </c>
      <c r="D17" s="21" t="s">
        <v>974</v>
      </c>
      <c r="E17" s="21" t="s">
        <v>1512</v>
      </c>
      <c r="F17" s="21" t="s">
        <v>1513</v>
      </c>
      <c r="G17" s="21" t="s">
        <v>1514</v>
      </c>
    </row>
    <row r="18" spans="1:7" s="74" customFormat="1" ht="17" x14ac:dyDescent="0.2">
      <c r="A18" s="20" t="s">
        <v>1015</v>
      </c>
      <c r="B18" s="21" t="s">
        <v>1477</v>
      </c>
      <c r="C18" s="81" t="s">
        <v>1515</v>
      </c>
      <c r="D18" s="21" t="s">
        <v>1516</v>
      </c>
      <c r="E18" s="21" t="s">
        <v>1517</v>
      </c>
      <c r="F18" s="21" t="s">
        <v>1518</v>
      </c>
      <c r="G18" s="21" t="s">
        <v>1519</v>
      </c>
    </row>
    <row r="19" spans="1:7" s="74" customFormat="1" ht="19" x14ac:dyDescent="0.2">
      <c r="A19" s="270" t="s">
        <v>1520</v>
      </c>
      <c r="B19" s="271" t="s">
        <v>1521</v>
      </c>
      <c r="C19" s="81" t="s">
        <v>1522</v>
      </c>
      <c r="D19" s="271" t="s">
        <v>1523</v>
      </c>
      <c r="E19" s="271" t="s">
        <v>1524</v>
      </c>
      <c r="F19" s="271" t="s">
        <v>1525</v>
      </c>
      <c r="G19" s="271" t="s">
        <v>1526</v>
      </c>
    </row>
    <row r="20" spans="1:7" s="74" customFormat="1" ht="16" x14ac:dyDescent="0.2">
      <c r="B20" s="22"/>
      <c r="C20" s="86"/>
      <c r="D20" s="22"/>
      <c r="E20" s="22"/>
      <c r="F20" s="22"/>
      <c r="G20" s="22"/>
    </row>
    <row r="21" spans="1:7" s="19" customFormat="1" ht="17" x14ac:dyDescent="0.2">
      <c r="A21" s="16" t="s">
        <v>1527</v>
      </c>
      <c r="B21" s="155"/>
      <c r="C21" s="118"/>
      <c r="D21" s="17"/>
      <c r="E21" s="17"/>
      <c r="F21" s="17"/>
      <c r="G21" s="17"/>
    </row>
    <row r="22" spans="1:7" s="74" customFormat="1" ht="17" x14ac:dyDescent="0.2">
      <c r="A22" s="20" t="s">
        <v>1528</v>
      </c>
      <c r="B22" s="21" t="s">
        <v>1477</v>
      </c>
      <c r="C22" s="81" t="s">
        <v>918</v>
      </c>
      <c r="D22" s="21" t="s">
        <v>921</v>
      </c>
      <c r="E22" s="21" t="s">
        <v>1529</v>
      </c>
      <c r="F22" s="21" t="s">
        <v>1530</v>
      </c>
      <c r="G22" s="21" t="s">
        <v>1531</v>
      </c>
    </row>
    <row r="23" spans="1:7" s="74" customFormat="1" ht="15" customHeight="1" x14ac:dyDescent="0.2">
      <c r="A23" s="20" t="s">
        <v>871</v>
      </c>
      <c r="B23" s="21" t="s">
        <v>1477</v>
      </c>
      <c r="C23" s="81" t="s">
        <v>888</v>
      </c>
      <c r="D23" s="21" t="s">
        <v>892</v>
      </c>
      <c r="E23" s="21" t="s">
        <v>1532</v>
      </c>
      <c r="F23" s="21" t="s">
        <v>1533</v>
      </c>
      <c r="G23" s="21" t="s">
        <v>1534</v>
      </c>
    </row>
    <row r="24" spans="1:7" ht="15" customHeight="1" x14ac:dyDescent="0.2">
      <c r="A24" s="20" t="s">
        <v>1007</v>
      </c>
      <c r="B24" s="21" t="s">
        <v>1477</v>
      </c>
      <c r="C24" s="81" t="s">
        <v>1535</v>
      </c>
      <c r="D24" s="21" t="s">
        <v>1536</v>
      </c>
      <c r="E24" s="21" t="s">
        <v>1537</v>
      </c>
      <c r="F24" s="21" t="s">
        <v>1538</v>
      </c>
      <c r="G24" s="21" t="s">
        <v>1539</v>
      </c>
    </row>
    <row r="25" spans="1:7" s="15" customFormat="1" ht="17" x14ac:dyDescent="0.2">
      <c r="A25" s="20" t="s">
        <v>878</v>
      </c>
      <c r="B25" s="21" t="s">
        <v>1477</v>
      </c>
      <c r="C25" s="81" t="s">
        <v>924</v>
      </c>
      <c r="D25" s="21" t="s">
        <v>928</v>
      </c>
      <c r="E25" s="21" t="s">
        <v>1540</v>
      </c>
      <c r="F25" s="21" t="s">
        <v>1541</v>
      </c>
      <c r="G25" s="21" t="s">
        <v>1542</v>
      </c>
    </row>
    <row r="26" spans="1:7" s="19" customFormat="1" ht="16" x14ac:dyDescent="0.2">
      <c r="A26" s="27"/>
      <c r="B26" s="28"/>
      <c r="C26" s="80"/>
      <c r="D26" s="28"/>
      <c r="E26" s="28"/>
      <c r="F26" s="28"/>
      <c r="G26" s="28"/>
    </row>
    <row r="27" spans="1:7" s="74" customFormat="1" ht="17" x14ac:dyDescent="0.2">
      <c r="A27" s="16" t="s">
        <v>1543</v>
      </c>
      <c r="B27" s="155"/>
      <c r="C27" s="118"/>
      <c r="D27" s="17"/>
      <c r="E27" s="17"/>
      <c r="F27" s="17"/>
      <c r="G27" s="17"/>
    </row>
    <row r="28" spans="1:7" ht="15" customHeight="1" x14ac:dyDescent="0.2">
      <c r="A28" s="20" t="s">
        <v>1544</v>
      </c>
      <c r="B28" s="21" t="s">
        <v>1477</v>
      </c>
      <c r="C28" s="81" t="s">
        <v>609</v>
      </c>
      <c r="D28" s="21" t="s">
        <v>610</v>
      </c>
      <c r="E28" s="21" t="s">
        <v>611</v>
      </c>
      <c r="F28" s="21" t="s">
        <v>612</v>
      </c>
      <c r="G28" s="21" t="s">
        <v>613</v>
      </c>
    </row>
    <row r="29" spans="1:7" ht="18" customHeight="1" x14ac:dyDescent="0.2">
      <c r="A29" s="20" t="s">
        <v>1545</v>
      </c>
      <c r="B29" s="21" t="s">
        <v>1546</v>
      </c>
      <c r="C29" s="81" t="s">
        <v>1166</v>
      </c>
      <c r="D29" s="21" t="s">
        <v>1167</v>
      </c>
      <c r="E29" s="21" t="s">
        <v>1547</v>
      </c>
      <c r="F29" s="21" t="s">
        <v>1548</v>
      </c>
      <c r="G29" s="21" t="s">
        <v>1549</v>
      </c>
    </row>
    <row r="30" spans="1:7" ht="20" customHeight="1" x14ac:dyDescent="0.2">
      <c r="A30" s="20" t="s">
        <v>1550</v>
      </c>
      <c r="B30" s="21" t="s">
        <v>1546</v>
      </c>
      <c r="C30" s="81" t="s">
        <v>636</v>
      </c>
      <c r="D30" s="21" t="s">
        <v>637</v>
      </c>
      <c r="E30" s="21" t="s">
        <v>638</v>
      </c>
      <c r="F30" s="21" t="s">
        <v>639</v>
      </c>
      <c r="G30" s="21" t="s">
        <v>640</v>
      </c>
    </row>
    <row r="31" spans="1:7" ht="22" customHeight="1" thickBot="1" x14ac:dyDescent="0.25">
      <c r="A31" s="100" t="s">
        <v>1551</v>
      </c>
      <c r="B31" s="106" t="s">
        <v>1546</v>
      </c>
      <c r="C31" s="105" t="s">
        <v>618</v>
      </c>
      <c r="D31" s="106" t="s">
        <v>619</v>
      </c>
      <c r="E31" s="106" t="s">
        <v>620</v>
      </c>
      <c r="F31" s="106" t="s">
        <v>621</v>
      </c>
      <c r="G31" s="106" t="s">
        <v>622</v>
      </c>
    </row>
    <row r="32" spans="1:7" ht="152" customHeight="1" x14ac:dyDescent="0.2">
      <c r="A32" s="139" t="s">
        <v>1552</v>
      </c>
      <c r="B32" s="139"/>
      <c r="C32" s="139"/>
      <c r="D32" s="139"/>
      <c r="E32" s="139"/>
      <c r="F32" s="139"/>
      <c r="G32" s="139"/>
    </row>
  </sheetData>
  <mergeCells count="2">
    <mergeCell ref="A4:G4"/>
    <mergeCell ref="A32:G32"/>
  </mergeCells>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78594-AA96-CB48-824E-DBE027D4E0CF}">
  <dimension ref="A1:K18"/>
  <sheetViews>
    <sheetView showGridLines="0" zoomScaleNormal="100" workbookViewId="0"/>
  </sheetViews>
  <sheetFormatPr baseColWidth="10" defaultColWidth="10.6640625" defaultRowHeight="15" customHeight="1" x14ac:dyDescent="0.2"/>
  <cols>
    <col min="1" max="1" width="32.33203125" style="3" customWidth="1"/>
    <col min="2" max="5" width="14" style="2" customWidth="1"/>
    <col min="6" max="11" width="14" style="3" customWidth="1"/>
    <col min="12" max="16384" width="10.6640625" style="3"/>
  </cols>
  <sheetData>
    <row r="1" spans="1:11" ht="15" customHeight="1" x14ac:dyDescent="0.2">
      <c r="A1" s="34" t="str">
        <f>HYPERLINK("#'Index'!A1","Back to index")</f>
        <v>Back to index</v>
      </c>
    </row>
    <row r="2" spans="1:11" ht="45" customHeight="1" x14ac:dyDescent="0.25">
      <c r="A2" s="4" t="s">
        <v>21</v>
      </c>
    </row>
    <row r="3" spans="1:11" ht="21" customHeight="1" x14ac:dyDescent="0.2">
      <c r="A3" s="50" t="s">
        <v>106</v>
      </c>
      <c r="B3" s="51"/>
      <c r="C3" s="51"/>
      <c r="D3" s="51"/>
      <c r="E3" s="63"/>
    </row>
    <row r="4" spans="1:11" ht="21" customHeight="1" x14ac:dyDescent="0.2">
      <c r="A4" s="50"/>
      <c r="B4" s="51"/>
      <c r="C4" s="51"/>
      <c r="D4" s="51"/>
      <c r="E4" s="63"/>
    </row>
    <row r="5" spans="1:11" ht="48" customHeight="1" thickBot="1" x14ac:dyDescent="0.25">
      <c r="A5" s="64"/>
      <c r="B5" s="51"/>
      <c r="C5" s="51"/>
      <c r="D5" s="51"/>
      <c r="E5" s="65"/>
      <c r="G5" s="125" t="s">
        <v>107</v>
      </c>
      <c r="H5" s="125"/>
    </row>
    <row r="6" spans="1:11" s="12" customFormat="1" ht="43" customHeight="1" thickBot="1" x14ac:dyDescent="0.25">
      <c r="A6" s="33" t="s">
        <v>108</v>
      </c>
      <c r="B6" s="32"/>
      <c r="C6" s="32" t="s">
        <v>109</v>
      </c>
      <c r="D6" s="32" t="s">
        <v>110</v>
      </c>
      <c r="E6" s="66" t="s">
        <v>111</v>
      </c>
      <c r="F6" s="32" t="s">
        <v>112</v>
      </c>
      <c r="G6" s="32" t="s">
        <v>113</v>
      </c>
      <c r="H6" s="32" t="s">
        <v>114</v>
      </c>
      <c r="I6" s="66" t="s">
        <v>115</v>
      </c>
      <c r="J6" s="32" t="s">
        <v>116</v>
      </c>
      <c r="K6" s="66" t="s">
        <v>117</v>
      </c>
    </row>
    <row r="7" spans="1:11" s="67" customFormat="1" ht="16" x14ac:dyDescent="0.2">
      <c r="A7" s="13"/>
      <c r="B7" s="14"/>
      <c r="C7" s="14"/>
      <c r="D7" s="14"/>
      <c r="E7" s="14"/>
      <c r="F7" s="14"/>
      <c r="G7" s="14"/>
      <c r="H7" s="14"/>
      <c r="I7" s="14"/>
      <c r="J7" s="14"/>
      <c r="K7" s="14"/>
    </row>
    <row r="8" spans="1:11" s="69" customFormat="1" ht="30" customHeight="1" x14ac:dyDescent="0.2">
      <c r="A8" s="128" t="s">
        <v>118</v>
      </c>
      <c r="B8" s="22" t="s">
        <v>119</v>
      </c>
      <c r="C8" s="22" t="s">
        <v>120</v>
      </c>
      <c r="D8" s="22" t="s">
        <v>121</v>
      </c>
      <c r="E8" s="68" t="s">
        <v>122</v>
      </c>
      <c r="F8" s="22" t="s">
        <v>123</v>
      </c>
      <c r="G8" s="22" t="s">
        <v>124</v>
      </c>
      <c r="H8" s="22" t="s">
        <v>124</v>
      </c>
      <c r="I8" s="68" t="s">
        <v>125</v>
      </c>
      <c r="J8" s="22" t="s">
        <v>126</v>
      </c>
      <c r="K8" s="68" t="s">
        <v>127</v>
      </c>
    </row>
    <row r="9" spans="1:11" s="69" customFormat="1" ht="63" customHeight="1" x14ac:dyDescent="0.2">
      <c r="A9" s="129"/>
      <c r="B9" s="70" t="s">
        <v>128</v>
      </c>
      <c r="C9" s="70" t="s">
        <v>120</v>
      </c>
      <c r="D9" s="70" t="s">
        <v>129</v>
      </c>
      <c r="E9" s="71" t="s">
        <v>130</v>
      </c>
      <c r="F9" s="70" t="s">
        <v>131</v>
      </c>
      <c r="G9" s="70" t="s">
        <v>124</v>
      </c>
      <c r="H9" s="70" t="s">
        <v>124</v>
      </c>
      <c r="I9" s="71" t="s">
        <v>132</v>
      </c>
      <c r="J9" s="70" t="s">
        <v>126</v>
      </c>
      <c r="K9" s="71" t="s">
        <v>133</v>
      </c>
    </row>
    <row r="10" spans="1:11" s="12" customFormat="1" ht="30" customHeight="1" x14ac:dyDescent="0.2">
      <c r="A10" s="130" t="s">
        <v>134</v>
      </c>
      <c r="B10" s="21" t="s">
        <v>119</v>
      </c>
      <c r="C10" s="21" t="s">
        <v>135</v>
      </c>
      <c r="D10" s="21" t="s">
        <v>136</v>
      </c>
      <c r="E10" s="72" t="s">
        <v>137</v>
      </c>
      <c r="F10" s="21" t="s">
        <v>124</v>
      </c>
      <c r="G10" s="21" t="s">
        <v>124</v>
      </c>
      <c r="H10" s="21" t="s">
        <v>124</v>
      </c>
      <c r="I10" s="72" t="s">
        <v>137</v>
      </c>
      <c r="J10" s="21" t="s">
        <v>138</v>
      </c>
      <c r="K10" s="72" t="s">
        <v>139</v>
      </c>
    </row>
    <row r="11" spans="1:11" s="12" customFormat="1" ht="30" customHeight="1" x14ac:dyDescent="0.2">
      <c r="A11" s="131"/>
      <c r="B11" s="70" t="s">
        <v>128</v>
      </c>
      <c r="C11" s="70" t="s">
        <v>140</v>
      </c>
      <c r="D11" s="70" t="s">
        <v>141</v>
      </c>
      <c r="E11" s="71" t="s">
        <v>142</v>
      </c>
      <c r="F11" s="70" t="s">
        <v>143</v>
      </c>
      <c r="G11" s="70" t="s">
        <v>124</v>
      </c>
      <c r="H11" s="70" t="s">
        <v>144</v>
      </c>
      <c r="I11" s="71" t="s">
        <v>145</v>
      </c>
      <c r="J11" s="70" t="s">
        <v>146</v>
      </c>
      <c r="K11" s="71" t="s">
        <v>147</v>
      </c>
    </row>
    <row r="12" spans="1:11" s="12" customFormat="1" ht="30" customHeight="1" x14ac:dyDescent="0.2">
      <c r="A12" s="130" t="s">
        <v>148</v>
      </c>
      <c r="B12" s="21" t="s">
        <v>119</v>
      </c>
      <c r="C12" s="21" t="s">
        <v>149</v>
      </c>
      <c r="D12" s="21" t="s">
        <v>150</v>
      </c>
      <c r="E12" s="72" t="s">
        <v>151</v>
      </c>
      <c r="F12" s="21" t="s">
        <v>152</v>
      </c>
      <c r="G12" s="21" t="s">
        <v>124</v>
      </c>
      <c r="H12" s="21" t="s">
        <v>124</v>
      </c>
      <c r="I12" s="72" t="s">
        <v>153</v>
      </c>
      <c r="J12" s="21" t="s">
        <v>146</v>
      </c>
      <c r="K12" s="72" t="s">
        <v>154</v>
      </c>
    </row>
    <row r="13" spans="1:11" s="12" customFormat="1" ht="30" customHeight="1" x14ac:dyDescent="0.2">
      <c r="A13" s="131"/>
      <c r="B13" s="70" t="s">
        <v>128</v>
      </c>
      <c r="C13" s="70" t="s">
        <v>140</v>
      </c>
      <c r="D13" s="70" t="s">
        <v>155</v>
      </c>
      <c r="E13" s="71" t="s">
        <v>156</v>
      </c>
      <c r="F13" s="70" t="s">
        <v>157</v>
      </c>
      <c r="G13" s="70" t="s">
        <v>124</v>
      </c>
      <c r="H13" s="70" t="s">
        <v>124</v>
      </c>
      <c r="I13" s="71" t="s">
        <v>158</v>
      </c>
      <c r="J13" s="70" t="s">
        <v>146</v>
      </c>
      <c r="K13" s="71" t="s">
        <v>159</v>
      </c>
    </row>
    <row r="14" spans="1:11" s="12" customFormat="1" ht="30" customHeight="1" x14ac:dyDescent="0.2">
      <c r="A14" s="130" t="s">
        <v>160</v>
      </c>
      <c r="B14" s="21" t="s">
        <v>119</v>
      </c>
      <c r="C14" s="21" t="s">
        <v>140</v>
      </c>
      <c r="D14" s="21" t="s">
        <v>161</v>
      </c>
      <c r="E14" s="72" t="s">
        <v>162</v>
      </c>
      <c r="F14" s="21" t="s">
        <v>163</v>
      </c>
      <c r="G14" s="21" t="s">
        <v>124</v>
      </c>
      <c r="H14" s="21" t="s">
        <v>124</v>
      </c>
      <c r="I14" s="72" t="s">
        <v>164</v>
      </c>
      <c r="J14" s="21" t="s">
        <v>146</v>
      </c>
      <c r="K14" s="72" t="s">
        <v>165</v>
      </c>
    </row>
    <row r="15" spans="1:11" s="12" customFormat="1" ht="30" customHeight="1" x14ac:dyDescent="0.2">
      <c r="A15" s="131"/>
      <c r="B15" s="70" t="s">
        <v>128</v>
      </c>
      <c r="C15" s="70" t="s">
        <v>140</v>
      </c>
      <c r="D15" s="70" t="s">
        <v>166</v>
      </c>
      <c r="E15" s="71" t="s">
        <v>167</v>
      </c>
      <c r="F15" s="70" t="s">
        <v>168</v>
      </c>
      <c r="G15" s="70" t="s">
        <v>169</v>
      </c>
      <c r="H15" s="70" t="s">
        <v>170</v>
      </c>
      <c r="I15" s="71" t="s">
        <v>171</v>
      </c>
      <c r="J15" s="70" t="s">
        <v>146</v>
      </c>
      <c r="K15" s="71" t="s">
        <v>172</v>
      </c>
    </row>
    <row r="16" spans="1:11" ht="23" customHeight="1" x14ac:dyDescent="0.2">
      <c r="A16" s="120" t="s">
        <v>111</v>
      </c>
      <c r="B16" s="72" t="s">
        <v>119</v>
      </c>
      <c r="C16" s="72" t="s">
        <v>173</v>
      </c>
      <c r="D16" s="72" t="s">
        <v>174</v>
      </c>
      <c r="E16" s="72" t="s">
        <v>175</v>
      </c>
      <c r="F16" s="72" t="s">
        <v>176</v>
      </c>
      <c r="G16" s="72" t="s">
        <v>124</v>
      </c>
      <c r="H16" s="72" t="s">
        <v>124</v>
      </c>
      <c r="I16" s="72" t="s">
        <v>177</v>
      </c>
      <c r="J16" s="72" t="s">
        <v>178</v>
      </c>
      <c r="K16" s="72" t="s">
        <v>179</v>
      </c>
    </row>
    <row r="17" spans="1:11" ht="24" customHeight="1" thickBot="1" x14ac:dyDescent="0.25">
      <c r="A17" s="132"/>
      <c r="B17" s="73" t="s">
        <v>128</v>
      </c>
      <c r="C17" s="73" t="s">
        <v>180</v>
      </c>
      <c r="D17" s="73" t="s">
        <v>181</v>
      </c>
      <c r="E17" s="73" t="s">
        <v>182</v>
      </c>
      <c r="F17" s="73" t="s">
        <v>183</v>
      </c>
      <c r="G17" s="73" t="s">
        <v>184</v>
      </c>
      <c r="H17" s="73" t="s">
        <v>185</v>
      </c>
      <c r="I17" s="73" t="s">
        <v>186</v>
      </c>
      <c r="J17" s="73" t="s">
        <v>187</v>
      </c>
      <c r="K17" s="73" t="s">
        <v>188</v>
      </c>
    </row>
    <row r="18" spans="1:11" ht="118" customHeight="1" x14ac:dyDescent="0.2">
      <c r="A18" s="127" t="s">
        <v>189</v>
      </c>
      <c r="B18" s="127"/>
      <c r="C18" s="127"/>
      <c r="D18" s="127"/>
      <c r="E18" s="127"/>
      <c r="F18" s="127"/>
      <c r="G18" s="127"/>
      <c r="H18" s="127"/>
      <c r="I18" s="127"/>
      <c r="J18" s="127"/>
      <c r="K18" s="127"/>
    </row>
  </sheetData>
  <mergeCells count="7">
    <mergeCell ref="A18:K18"/>
    <mergeCell ref="G5:H5"/>
    <mergeCell ref="A8:A9"/>
    <mergeCell ref="A10:A11"/>
    <mergeCell ref="A12:A13"/>
    <mergeCell ref="A14:A15"/>
    <mergeCell ref="A16:A17"/>
  </mergeCells>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EFDE3-46A0-2B44-9230-F8F2B9C2A03E}">
  <dimension ref="A1:K26"/>
  <sheetViews>
    <sheetView showGridLines="0" zoomScaleNormal="100" workbookViewId="0"/>
  </sheetViews>
  <sheetFormatPr baseColWidth="10" defaultColWidth="10.6640625" defaultRowHeight="15" customHeight="1" x14ac:dyDescent="0.2"/>
  <cols>
    <col min="1" max="1" width="29.6640625" style="3" customWidth="1"/>
    <col min="2" max="5" width="14" style="2" customWidth="1"/>
    <col min="6" max="11" width="14" style="3" customWidth="1"/>
    <col min="12" max="16384" width="10.6640625" style="3"/>
  </cols>
  <sheetData>
    <row r="1" spans="1:11" ht="15" customHeight="1" x14ac:dyDescent="0.2">
      <c r="A1" s="34" t="str">
        <f>HYPERLINK("#'Index'!A1","Back to index")</f>
        <v>Back to index</v>
      </c>
    </row>
    <row r="2" spans="1:11" ht="45" customHeight="1" x14ac:dyDescent="0.25">
      <c r="A2" s="4" t="s">
        <v>21</v>
      </c>
    </row>
    <row r="3" spans="1:11" ht="20" customHeight="1" x14ac:dyDescent="0.2">
      <c r="A3" s="50" t="s">
        <v>190</v>
      </c>
      <c r="B3" s="51"/>
      <c r="C3" s="51"/>
      <c r="D3" s="51"/>
      <c r="E3" s="63"/>
    </row>
    <row r="4" spans="1:11" ht="20" customHeight="1" x14ac:dyDescent="0.2">
      <c r="A4" s="50"/>
      <c r="B4" s="51"/>
      <c r="C4" s="51"/>
      <c r="D4" s="51"/>
      <c r="E4" s="63"/>
    </row>
    <row r="5" spans="1:11" ht="34" customHeight="1" thickBot="1" x14ac:dyDescent="0.25">
      <c r="A5" s="64"/>
      <c r="B5" s="51"/>
      <c r="C5" s="51"/>
      <c r="D5" s="51"/>
      <c r="E5" s="65"/>
      <c r="G5" s="125" t="s">
        <v>191</v>
      </c>
      <c r="H5" s="125"/>
    </row>
    <row r="6" spans="1:11" s="12" customFormat="1" ht="37" thickBot="1" x14ac:dyDescent="0.25">
      <c r="A6" s="33" t="s">
        <v>192</v>
      </c>
      <c r="B6" s="32"/>
      <c r="C6" s="32" t="s">
        <v>109</v>
      </c>
      <c r="D6" s="32" t="s">
        <v>110</v>
      </c>
      <c r="E6" s="66" t="s">
        <v>111</v>
      </c>
      <c r="F6" s="32" t="s">
        <v>112</v>
      </c>
      <c r="G6" s="32" t="s">
        <v>193</v>
      </c>
      <c r="H6" s="32" t="s">
        <v>114</v>
      </c>
      <c r="I6" s="66" t="s">
        <v>115</v>
      </c>
      <c r="J6" s="32" t="s">
        <v>116</v>
      </c>
      <c r="K6" s="66" t="s">
        <v>117</v>
      </c>
    </row>
    <row r="7" spans="1:11" s="67" customFormat="1" ht="19" customHeight="1" x14ac:dyDescent="0.2">
      <c r="A7" s="13"/>
      <c r="B7" s="14"/>
      <c r="C7" s="14"/>
      <c r="D7" s="14"/>
      <c r="E7" s="14"/>
      <c r="F7" s="14"/>
      <c r="G7" s="14"/>
      <c r="H7" s="14"/>
      <c r="I7" s="14"/>
      <c r="J7" s="14"/>
      <c r="K7" s="14"/>
    </row>
    <row r="8" spans="1:11" s="69" customFormat="1" ht="17" customHeight="1" x14ac:dyDescent="0.2">
      <c r="A8" s="128" t="s">
        <v>194</v>
      </c>
      <c r="B8" s="22" t="s">
        <v>119</v>
      </c>
      <c r="C8" s="22" t="s">
        <v>120</v>
      </c>
      <c r="D8" s="22" t="s">
        <v>121</v>
      </c>
      <c r="E8" s="68" t="s">
        <v>122</v>
      </c>
      <c r="F8" s="22" t="s">
        <v>195</v>
      </c>
      <c r="G8" s="22" t="s">
        <v>196</v>
      </c>
      <c r="H8" s="22" t="s">
        <v>197</v>
      </c>
      <c r="I8" s="68" t="s">
        <v>198</v>
      </c>
      <c r="J8" s="22" t="s">
        <v>126</v>
      </c>
      <c r="K8" s="68" t="s">
        <v>199</v>
      </c>
    </row>
    <row r="9" spans="1:11" s="69" customFormat="1" ht="17" customHeight="1" x14ac:dyDescent="0.2">
      <c r="A9" s="128"/>
      <c r="B9" s="70" t="s">
        <v>128</v>
      </c>
      <c r="C9" s="70" t="s">
        <v>120</v>
      </c>
      <c r="D9" s="70" t="s">
        <v>129</v>
      </c>
      <c r="E9" s="71" t="s">
        <v>130</v>
      </c>
      <c r="F9" s="70" t="s">
        <v>200</v>
      </c>
      <c r="G9" s="70" t="s">
        <v>201</v>
      </c>
      <c r="H9" s="70" t="s">
        <v>202</v>
      </c>
      <c r="I9" s="71" t="s">
        <v>203</v>
      </c>
      <c r="J9" s="70" t="s">
        <v>126</v>
      </c>
      <c r="K9" s="71" t="s">
        <v>204</v>
      </c>
    </row>
    <row r="10" spans="1:11" s="69" customFormat="1" ht="26" customHeight="1" x14ac:dyDescent="0.2">
      <c r="A10" s="128"/>
      <c r="B10" s="21" t="s">
        <v>205</v>
      </c>
      <c r="C10" s="21" t="s">
        <v>120</v>
      </c>
      <c r="D10" s="21" t="s">
        <v>129</v>
      </c>
      <c r="E10" s="72" t="s">
        <v>130</v>
      </c>
      <c r="F10" s="21" t="s">
        <v>124</v>
      </c>
      <c r="G10" s="21" t="s">
        <v>124</v>
      </c>
      <c r="H10" s="21" t="s">
        <v>124</v>
      </c>
      <c r="I10" s="72" t="s">
        <v>130</v>
      </c>
      <c r="J10" s="21" t="s">
        <v>126</v>
      </c>
      <c r="K10" s="72" t="s">
        <v>206</v>
      </c>
    </row>
    <row r="11" spans="1:11" s="69" customFormat="1" ht="28" customHeight="1" x14ac:dyDescent="0.2">
      <c r="A11" s="129"/>
      <c r="B11" s="21" t="s">
        <v>207</v>
      </c>
      <c r="C11" s="21" t="s">
        <v>120</v>
      </c>
      <c r="D11" s="21" t="s">
        <v>129</v>
      </c>
      <c r="E11" s="72" t="s">
        <v>130</v>
      </c>
      <c r="F11" s="21" t="s">
        <v>208</v>
      </c>
      <c r="G11" s="21" t="s">
        <v>209</v>
      </c>
      <c r="H11" s="21" t="s">
        <v>208</v>
      </c>
      <c r="I11" s="72" t="s">
        <v>210</v>
      </c>
      <c r="J11" s="21" t="s">
        <v>126</v>
      </c>
      <c r="K11" s="72" t="s">
        <v>211</v>
      </c>
    </row>
    <row r="12" spans="1:11" s="12" customFormat="1" ht="17" customHeight="1" x14ac:dyDescent="0.2">
      <c r="A12" s="130" t="s">
        <v>134</v>
      </c>
      <c r="B12" s="22" t="s">
        <v>119</v>
      </c>
      <c r="C12" s="21" t="s">
        <v>135</v>
      </c>
      <c r="D12" s="21" t="s">
        <v>136</v>
      </c>
      <c r="E12" s="72" t="s">
        <v>137</v>
      </c>
      <c r="F12" s="21" t="s">
        <v>212</v>
      </c>
      <c r="G12" s="21" t="s">
        <v>124</v>
      </c>
      <c r="H12" s="21" t="s">
        <v>213</v>
      </c>
      <c r="I12" s="72" t="s">
        <v>214</v>
      </c>
      <c r="J12" s="21" t="s">
        <v>138</v>
      </c>
      <c r="K12" s="72" t="s">
        <v>215</v>
      </c>
    </row>
    <row r="13" spans="1:11" s="12" customFormat="1" ht="17" customHeight="1" x14ac:dyDescent="0.2">
      <c r="A13" s="133"/>
      <c r="B13" s="70" t="s">
        <v>128</v>
      </c>
      <c r="C13" s="70" t="s">
        <v>140</v>
      </c>
      <c r="D13" s="70" t="s">
        <v>141</v>
      </c>
      <c r="E13" s="71" t="s">
        <v>142</v>
      </c>
      <c r="F13" s="70" t="s">
        <v>216</v>
      </c>
      <c r="G13" s="70" t="s">
        <v>217</v>
      </c>
      <c r="H13" s="70" t="s">
        <v>218</v>
      </c>
      <c r="I13" s="71" t="s">
        <v>219</v>
      </c>
      <c r="J13" s="70" t="s">
        <v>146</v>
      </c>
      <c r="K13" s="71" t="s">
        <v>220</v>
      </c>
    </row>
    <row r="14" spans="1:11" s="12" customFormat="1" ht="17" customHeight="1" x14ac:dyDescent="0.2">
      <c r="A14" s="133"/>
      <c r="B14" s="21" t="s">
        <v>205</v>
      </c>
      <c r="C14" s="21" t="s">
        <v>140</v>
      </c>
      <c r="D14" s="21" t="s">
        <v>141</v>
      </c>
      <c r="E14" s="72" t="s">
        <v>142</v>
      </c>
      <c r="F14" s="21" t="s">
        <v>124</v>
      </c>
      <c r="G14" s="21" t="s">
        <v>124</v>
      </c>
      <c r="H14" s="21" t="s">
        <v>124</v>
      </c>
      <c r="I14" s="72" t="s">
        <v>142</v>
      </c>
      <c r="J14" s="21" t="s">
        <v>146</v>
      </c>
      <c r="K14" s="72" t="s">
        <v>221</v>
      </c>
    </row>
    <row r="15" spans="1:11" s="12" customFormat="1" ht="17" customHeight="1" x14ac:dyDescent="0.2">
      <c r="A15" s="131"/>
      <c r="B15" s="21" t="s">
        <v>207</v>
      </c>
      <c r="C15" s="21" t="s">
        <v>140</v>
      </c>
      <c r="D15" s="21" t="s">
        <v>141</v>
      </c>
      <c r="E15" s="72" t="s">
        <v>142</v>
      </c>
      <c r="F15" s="21" t="s">
        <v>222</v>
      </c>
      <c r="G15" s="21" t="s">
        <v>223</v>
      </c>
      <c r="H15" s="21" t="s">
        <v>222</v>
      </c>
      <c r="I15" s="72" t="s">
        <v>224</v>
      </c>
      <c r="J15" s="21" t="s">
        <v>146</v>
      </c>
      <c r="K15" s="72" t="s">
        <v>225</v>
      </c>
    </row>
    <row r="16" spans="1:11" s="12" customFormat="1" ht="17" customHeight="1" x14ac:dyDescent="0.2">
      <c r="A16" s="130" t="s">
        <v>226</v>
      </c>
      <c r="B16" s="22" t="s">
        <v>119</v>
      </c>
      <c r="C16" s="21" t="s">
        <v>149</v>
      </c>
      <c r="D16" s="21" t="s">
        <v>150</v>
      </c>
      <c r="E16" s="72" t="s">
        <v>151</v>
      </c>
      <c r="F16" s="21" t="s">
        <v>227</v>
      </c>
      <c r="G16" s="21" t="s">
        <v>228</v>
      </c>
      <c r="H16" s="21" t="s">
        <v>229</v>
      </c>
      <c r="I16" s="72" t="s">
        <v>230</v>
      </c>
      <c r="J16" s="21" t="s">
        <v>146</v>
      </c>
      <c r="K16" s="72" t="s">
        <v>231</v>
      </c>
    </row>
    <row r="17" spans="1:11" s="12" customFormat="1" ht="17" customHeight="1" x14ac:dyDescent="0.2">
      <c r="A17" s="133"/>
      <c r="B17" s="70" t="s">
        <v>128</v>
      </c>
      <c r="C17" s="70" t="s">
        <v>140</v>
      </c>
      <c r="D17" s="70" t="s">
        <v>155</v>
      </c>
      <c r="E17" s="71" t="s">
        <v>156</v>
      </c>
      <c r="F17" s="70" t="s">
        <v>216</v>
      </c>
      <c r="G17" s="70" t="s">
        <v>217</v>
      </c>
      <c r="H17" s="70" t="s">
        <v>218</v>
      </c>
      <c r="I17" s="71" t="s">
        <v>232</v>
      </c>
      <c r="J17" s="70" t="s">
        <v>146</v>
      </c>
      <c r="K17" s="71" t="s">
        <v>233</v>
      </c>
    </row>
    <row r="18" spans="1:11" s="12" customFormat="1" ht="17" customHeight="1" x14ac:dyDescent="0.2">
      <c r="A18" s="133"/>
      <c r="B18" s="21" t="s">
        <v>205</v>
      </c>
      <c r="C18" s="21" t="s">
        <v>140</v>
      </c>
      <c r="D18" s="21" t="s">
        <v>155</v>
      </c>
      <c r="E18" s="72" t="s">
        <v>156</v>
      </c>
      <c r="F18" s="21" t="s">
        <v>124</v>
      </c>
      <c r="G18" s="21" t="s">
        <v>124</v>
      </c>
      <c r="H18" s="21" t="s">
        <v>124</v>
      </c>
      <c r="I18" s="72" t="s">
        <v>156</v>
      </c>
      <c r="J18" s="21" t="s">
        <v>146</v>
      </c>
      <c r="K18" s="72" t="s">
        <v>234</v>
      </c>
    </row>
    <row r="19" spans="1:11" s="12" customFormat="1" ht="17" customHeight="1" x14ac:dyDescent="0.2">
      <c r="A19" s="131"/>
      <c r="B19" s="21" t="s">
        <v>207</v>
      </c>
      <c r="C19" s="21" t="s">
        <v>140</v>
      </c>
      <c r="D19" s="21" t="s">
        <v>155</v>
      </c>
      <c r="E19" s="72" t="s">
        <v>156</v>
      </c>
      <c r="F19" s="21" t="s">
        <v>222</v>
      </c>
      <c r="G19" s="21" t="s">
        <v>223</v>
      </c>
      <c r="H19" s="21" t="s">
        <v>222</v>
      </c>
      <c r="I19" s="72" t="s">
        <v>235</v>
      </c>
      <c r="J19" s="21" t="s">
        <v>146</v>
      </c>
      <c r="K19" s="72" t="s">
        <v>236</v>
      </c>
    </row>
    <row r="20" spans="1:11" s="12" customFormat="1" ht="17" customHeight="1" x14ac:dyDescent="0.2">
      <c r="A20" s="130" t="s">
        <v>237</v>
      </c>
      <c r="B20" s="22" t="s">
        <v>119</v>
      </c>
      <c r="C20" s="21" t="s">
        <v>140</v>
      </c>
      <c r="D20" s="21" t="s">
        <v>161</v>
      </c>
      <c r="E20" s="72" t="s">
        <v>162</v>
      </c>
      <c r="F20" s="21" t="s">
        <v>238</v>
      </c>
      <c r="G20" s="21" t="s">
        <v>239</v>
      </c>
      <c r="H20" s="21" t="s">
        <v>240</v>
      </c>
      <c r="I20" s="72" t="s">
        <v>241</v>
      </c>
      <c r="J20" s="21" t="s">
        <v>146</v>
      </c>
      <c r="K20" s="72" t="s">
        <v>242</v>
      </c>
    </row>
    <row r="21" spans="1:11" s="12" customFormat="1" ht="16" customHeight="1" x14ac:dyDescent="0.2">
      <c r="A21" s="133"/>
      <c r="B21" s="70" t="s">
        <v>128</v>
      </c>
      <c r="C21" s="70" t="s">
        <v>140</v>
      </c>
      <c r="D21" s="70" t="s">
        <v>166</v>
      </c>
      <c r="E21" s="71" t="s">
        <v>167</v>
      </c>
      <c r="F21" s="70" t="s">
        <v>216</v>
      </c>
      <c r="G21" s="70" t="s">
        <v>217</v>
      </c>
      <c r="H21" s="70" t="s">
        <v>218</v>
      </c>
      <c r="I21" s="71" t="s">
        <v>243</v>
      </c>
      <c r="J21" s="70" t="s">
        <v>146</v>
      </c>
      <c r="K21" s="71" t="s">
        <v>244</v>
      </c>
    </row>
    <row r="22" spans="1:11" s="12" customFormat="1" ht="17" customHeight="1" x14ac:dyDescent="0.2">
      <c r="A22" s="133"/>
      <c r="B22" s="21" t="s">
        <v>205</v>
      </c>
      <c r="C22" s="21" t="s">
        <v>140</v>
      </c>
      <c r="D22" s="21" t="s">
        <v>166</v>
      </c>
      <c r="E22" s="72" t="s">
        <v>167</v>
      </c>
      <c r="F22" s="21" t="s">
        <v>124</v>
      </c>
      <c r="G22" s="21" t="s">
        <v>124</v>
      </c>
      <c r="H22" s="21" t="s">
        <v>124</v>
      </c>
      <c r="I22" s="72" t="s">
        <v>167</v>
      </c>
      <c r="J22" s="21" t="s">
        <v>146</v>
      </c>
      <c r="K22" s="72" t="s">
        <v>245</v>
      </c>
    </row>
    <row r="23" spans="1:11" s="12" customFormat="1" ht="19" customHeight="1" thickBot="1" x14ac:dyDescent="0.25">
      <c r="A23" s="131"/>
      <c r="B23" s="21" t="s">
        <v>207</v>
      </c>
      <c r="C23" s="21" t="s">
        <v>140</v>
      </c>
      <c r="D23" s="21" t="s">
        <v>166</v>
      </c>
      <c r="E23" s="72" t="s">
        <v>167</v>
      </c>
      <c r="F23" s="21" t="s">
        <v>222</v>
      </c>
      <c r="G23" s="21" t="s">
        <v>223</v>
      </c>
      <c r="H23" s="21" t="s">
        <v>222</v>
      </c>
      <c r="I23" s="72" t="s">
        <v>246</v>
      </c>
      <c r="J23" s="21" t="s">
        <v>146</v>
      </c>
      <c r="K23" s="72" t="s">
        <v>247</v>
      </c>
    </row>
    <row r="24" spans="1:11" ht="17" customHeight="1" x14ac:dyDescent="0.2">
      <c r="A24" s="134" t="s">
        <v>111</v>
      </c>
      <c r="B24" s="75" t="s">
        <v>119</v>
      </c>
      <c r="C24" s="75" t="s">
        <v>173</v>
      </c>
      <c r="D24" s="75" t="s">
        <v>174</v>
      </c>
      <c r="E24" s="75" t="s">
        <v>175</v>
      </c>
      <c r="F24" s="75" t="s">
        <v>248</v>
      </c>
      <c r="G24" s="75" t="s">
        <v>249</v>
      </c>
      <c r="H24" s="75" t="s">
        <v>250</v>
      </c>
      <c r="I24" s="75" t="s">
        <v>251</v>
      </c>
      <c r="J24" s="75" t="s">
        <v>178</v>
      </c>
      <c r="K24" s="75" t="s">
        <v>252</v>
      </c>
    </row>
    <row r="25" spans="1:11" ht="19" customHeight="1" thickBot="1" x14ac:dyDescent="0.25">
      <c r="A25" s="135"/>
      <c r="B25" s="76" t="s">
        <v>128</v>
      </c>
      <c r="C25" s="76" t="s">
        <v>180</v>
      </c>
      <c r="D25" s="76" t="s">
        <v>181</v>
      </c>
      <c r="E25" s="76" t="s">
        <v>182</v>
      </c>
      <c r="F25" s="76" t="s">
        <v>253</v>
      </c>
      <c r="G25" s="76" t="s">
        <v>254</v>
      </c>
      <c r="H25" s="76" t="s">
        <v>255</v>
      </c>
      <c r="I25" s="76" t="s">
        <v>256</v>
      </c>
      <c r="J25" s="76" t="s">
        <v>187</v>
      </c>
      <c r="K25" s="76" t="s">
        <v>257</v>
      </c>
    </row>
    <row r="26" spans="1:11" ht="64" customHeight="1" x14ac:dyDescent="0.2">
      <c r="A26" s="127" t="s">
        <v>258</v>
      </c>
      <c r="B26" s="127"/>
      <c r="C26" s="127"/>
      <c r="D26" s="127"/>
      <c r="E26" s="127"/>
      <c r="F26" s="127"/>
      <c r="G26" s="127"/>
      <c r="H26" s="127"/>
      <c r="I26" s="127"/>
      <c r="J26" s="127"/>
      <c r="K26" s="127"/>
    </row>
  </sheetData>
  <mergeCells count="7">
    <mergeCell ref="A26:K26"/>
    <mergeCell ref="G5:H5"/>
    <mergeCell ref="A8:A11"/>
    <mergeCell ref="A12:A15"/>
    <mergeCell ref="A16:A19"/>
    <mergeCell ref="A20:A23"/>
    <mergeCell ref="A24:A25"/>
  </mergeCells>
  <pageMargins left="0.75" right="0.75" top="1" bottom="1" header="0.5" footer="0.5"/>
  <pageSetup paperSize="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7AB6B-5EFB-B74A-8C7B-0882DE2DB50E}">
  <dimension ref="A1:D17"/>
  <sheetViews>
    <sheetView showGridLines="0" zoomScaleNormal="100" workbookViewId="0"/>
  </sheetViews>
  <sheetFormatPr baseColWidth="10" defaultColWidth="10.6640625" defaultRowHeight="15" customHeight="1" x14ac:dyDescent="0.2"/>
  <cols>
    <col min="1" max="1" width="45.5" style="3" customWidth="1"/>
    <col min="2" max="4" width="14" style="2" customWidth="1"/>
    <col min="5" max="16384" width="10.6640625" style="3"/>
  </cols>
  <sheetData>
    <row r="1" spans="1:4" ht="15" customHeight="1" x14ac:dyDescent="0.2">
      <c r="A1" s="35" t="str">
        <f>HYPERLINK("#'Index'!A1","Back to index")</f>
        <v>Back to index</v>
      </c>
    </row>
    <row r="2" spans="1:4" ht="45" customHeight="1" x14ac:dyDescent="0.25">
      <c r="A2" s="4" t="s">
        <v>21</v>
      </c>
    </row>
    <row r="3" spans="1:4" ht="21" customHeight="1" x14ac:dyDescent="0.2">
      <c r="A3" s="5" t="s">
        <v>259</v>
      </c>
      <c r="B3" s="6"/>
      <c r="C3" s="7"/>
      <c r="D3" s="7"/>
    </row>
    <row r="4" spans="1:4" ht="16" x14ac:dyDescent="0.2">
      <c r="A4" s="47"/>
    </row>
    <row r="5" spans="1:4" s="12" customFormat="1" ht="35" thickBot="1" x14ac:dyDescent="0.25">
      <c r="A5" s="33" t="s">
        <v>260</v>
      </c>
      <c r="B5" s="32" t="s">
        <v>261</v>
      </c>
      <c r="C5" s="32" t="s">
        <v>262</v>
      </c>
      <c r="D5" s="77" t="s">
        <v>263</v>
      </c>
    </row>
    <row r="6" spans="1:4" s="12" customFormat="1" ht="47" customHeight="1" x14ac:dyDescent="0.2">
      <c r="A6" s="20" t="s">
        <v>264</v>
      </c>
      <c r="B6" s="21"/>
      <c r="C6" s="21"/>
      <c r="D6" s="78"/>
    </row>
    <row r="7" spans="1:4" s="12" customFormat="1" ht="24" customHeight="1" x14ac:dyDescent="0.2">
      <c r="A7" s="79" t="s">
        <v>265</v>
      </c>
      <c r="B7" s="21" t="s">
        <v>266</v>
      </c>
      <c r="C7" s="21" t="s">
        <v>267</v>
      </c>
      <c r="D7" s="80" t="s">
        <v>268</v>
      </c>
    </row>
    <row r="8" spans="1:4" s="12" customFormat="1" ht="24" customHeight="1" x14ac:dyDescent="0.2">
      <c r="A8" s="79" t="s">
        <v>269</v>
      </c>
      <c r="B8" s="21" t="s">
        <v>270</v>
      </c>
      <c r="C8" s="21" t="s">
        <v>267</v>
      </c>
      <c r="D8" s="81" t="s">
        <v>271</v>
      </c>
    </row>
    <row r="9" spans="1:4" s="12" customFormat="1" ht="24" customHeight="1" x14ac:dyDescent="0.2">
      <c r="A9" s="20" t="s">
        <v>272</v>
      </c>
      <c r="B9" s="21"/>
      <c r="C9" s="21"/>
      <c r="D9" s="81"/>
    </row>
    <row r="10" spans="1:4" s="12" customFormat="1" ht="24" customHeight="1" x14ac:dyDescent="0.2">
      <c r="A10" s="79" t="s">
        <v>273</v>
      </c>
      <c r="B10" s="21" t="s">
        <v>274</v>
      </c>
      <c r="C10" s="21" t="s">
        <v>275</v>
      </c>
      <c r="D10" s="81" t="s">
        <v>275</v>
      </c>
    </row>
    <row r="11" spans="1:4" s="12" customFormat="1" ht="24" customHeight="1" x14ac:dyDescent="0.2">
      <c r="A11" s="20" t="s">
        <v>276</v>
      </c>
      <c r="B11" s="21"/>
      <c r="C11" s="21"/>
      <c r="D11" s="81"/>
    </row>
    <row r="12" spans="1:4" s="12" customFormat="1" ht="38" customHeight="1" x14ac:dyDescent="0.2">
      <c r="A12" s="79" t="s">
        <v>277</v>
      </c>
      <c r="B12" s="21" t="s">
        <v>278</v>
      </c>
      <c r="C12" s="21" t="s">
        <v>267</v>
      </c>
      <c r="D12" s="81" t="s">
        <v>279</v>
      </c>
    </row>
    <row r="13" spans="1:4" s="12" customFormat="1" ht="24" customHeight="1" x14ac:dyDescent="0.2">
      <c r="A13" s="20" t="s">
        <v>280</v>
      </c>
      <c r="B13" s="21"/>
      <c r="C13" s="21"/>
      <c r="D13" s="81"/>
    </row>
    <row r="14" spans="1:4" s="12" customFormat="1" ht="36" customHeight="1" x14ac:dyDescent="0.2">
      <c r="A14" s="79" t="s">
        <v>281</v>
      </c>
      <c r="B14" s="21" t="s">
        <v>282</v>
      </c>
      <c r="C14" s="21" t="s">
        <v>267</v>
      </c>
      <c r="D14" s="80" t="s">
        <v>283</v>
      </c>
    </row>
    <row r="15" spans="1:4" s="12" customFormat="1" ht="24" customHeight="1" x14ac:dyDescent="0.2">
      <c r="A15" s="79" t="s">
        <v>284</v>
      </c>
      <c r="B15" s="21" t="s">
        <v>285</v>
      </c>
      <c r="C15" s="21" t="s">
        <v>267</v>
      </c>
      <c r="D15" s="81" t="s">
        <v>279</v>
      </c>
    </row>
    <row r="16" spans="1:4" s="12" customFormat="1" ht="38" customHeight="1" thickBot="1" x14ac:dyDescent="0.25">
      <c r="A16" s="82" t="s">
        <v>286</v>
      </c>
      <c r="B16" s="21"/>
      <c r="C16" s="21"/>
      <c r="D16" s="83" t="s">
        <v>287</v>
      </c>
    </row>
    <row r="17" spans="1:4" ht="58" customHeight="1" x14ac:dyDescent="0.2">
      <c r="A17" s="123"/>
      <c r="B17" s="123"/>
      <c r="C17" s="123"/>
      <c r="D17" s="123"/>
    </row>
  </sheetData>
  <mergeCells count="1">
    <mergeCell ref="A17:D17"/>
  </mergeCells>
  <pageMargins left="0.75" right="0.75" top="1" bottom="1" header="0.5" footer="0.5"/>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1580D-5429-2C4C-9C51-350A80D81EA6}">
  <dimension ref="A1:B10"/>
  <sheetViews>
    <sheetView showGridLines="0" zoomScaleNormal="100" workbookViewId="0"/>
  </sheetViews>
  <sheetFormatPr baseColWidth="10" defaultColWidth="10.6640625" defaultRowHeight="15" customHeight="1" x14ac:dyDescent="0.2"/>
  <cols>
    <col min="1" max="1" width="45.5" style="3" customWidth="1"/>
    <col min="2" max="2" width="14" style="2" customWidth="1"/>
    <col min="3" max="16384" width="10.6640625" style="3"/>
  </cols>
  <sheetData>
    <row r="1" spans="1:2" ht="15" customHeight="1" x14ac:dyDescent="0.2">
      <c r="A1" s="35" t="str">
        <f>HYPERLINK("#'Index'!A1","Back to index")</f>
        <v>Back to index</v>
      </c>
    </row>
    <row r="2" spans="1:2" ht="45" customHeight="1" x14ac:dyDescent="0.25">
      <c r="A2" s="4" t="s">
        <v>21</v>
      </c>
    </row>
    <row r="3" spans="1:2" ht="21" customHeight="1" x14ac:dyDescent="0.2">
      <c r="A3" s="5" t="s">
        <v>288</v>
      </c>
      <c r="B3" s="6"/>
    </row>
    <row r="4" spans="1:2" ht="16" x14ac:dyDescent="0.2">
      <c r="A4" s="47"/>
    </row>
    <row r="5" spans="1:2" s="12" customFormat="1" ht="18" thickBot="1" x14ac:dyDescent="0.25">
      <c r="A5" s="33" t="s">
        <v>192</v>
      </c>
      <c r="B5" s="77"/>
    </row>
    <row r="6" spans="1:2" s="12" customFormat="1" ht="24" customHeight="1" x14ac:dyDescent="0.2">
      <c r="A6" s="20" t="s">
        <v>67</v>
      </c>
      <c r="B6" s="78" t="s">
        <v>289</v>
      </c>
    </row>
    <row r="7" spans="1:2" s="12" customFormat="1" ht="24" customHeight="1" x14ac:dyDescent="0.2">
      <c r="A7" s="20" t="s">
        <v>73</v>
      </c>
      <c r="B7" s="81" t="s">
        <v>290</v>
      </c>
    </row>
    <row r="8" spans="1:2" s="12" customFormat="1" ht="24" customHeight="1" x14ac:dyDescent="0.2">
      <c r="A8" s="20" t="s">
        <v>291</v>
      </c>
      <c r="B8" s="81" t="s">
        <v>290</v>
      </c>
    </row>
    <row r="9" spans="1:2" s="12" customFormat="1" ht="24" customHeight="1" thickBot="1" x14ac:dyDescent="0.25">
      <c r="A9" s="20" t="s">
        <v>292</v>
      </c>
      <c r="B9" s="81" t="s">
        <v>290</v>
      </c>
    </row>
    <row r="10" spans="1:2" ht="58" customHeight="1" x14ac:dyDescent="0.2">
      <c r="A10" s="123"/>
      <c r="B10" s="123"/>
    </row>
  </sheetData>
  <mergeCells count="1">
    <mergeCell ref="A10:B10"/>
  </mergeCells>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53</vt:i4>
      </vt:variant>
    </vt:vector>
  </HeadingPairs>
  <TitlesOfParts>
    <vt:vector size="53" baseType="lpstr">
      <vt:lpstr>Index</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Kirchhoff_FP</dc:creator>
  <cp:lastModifiedBy>Kirchhoff_FP</cp:lastModifiedBy>
  <dcterms:created xsi:type="dcterms:W3CDTF">2020-12-08T17:42:13Z</dcterms:created>
  <dcterms:modified xsi:type="dcterms:W3CDTF">2021-12-01T14:24:13Z</dcterms:modified>
</cp:coreProperties>
</file>